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 МУП АЭС\Расчет стоимости ТП\"/>
    </mc:Choice>
  </mc:AlternateContent>
  <xr:revisionPtr revIDLastSave="0" documentId="13_ncr:1_{BA8650BB-8882-47E6-A94E-8F06C8EC8F7B}" xr6:coauthVersionLast="43" xr6:coauthVersionMax="43" xr10:uidLastSave="{00000000-0000-0000-0000-000000000000}"/>
  <bookViews>
    <workbookView xWindow="4845" yWindow="765" windowWidth="17025" windowHeight="14430" xr2:uid="{272D8B70-3EA3-4504-9C19-5DF71F54DD6A}"/>
  </bookViews>
  <sheets>
    <sheet name="главная" sheetId="1" r:id="rId1"/>
    <sheet name="расчет" sheetId="4" r:id="rId2"/>
    <sheet name="ставки" sheetId="2" r:id="rId3"/>
    <sheet name="списки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" i="4" l="1"/>
  <c r="B7" i="4"/>
  <c r="B6" i="4"/>
  <c r="B5" i="4"/>
  <c r="G2" i="4" l="1"/>
  <c r="B26" i="4" l="1"/>
  <c r="B25" i="4"/>
  <c r="B17" i="4"/>
  <c r="C17" i="4" s="1"/>
  <c r="B16" i="4"/>
  <c r="B20" i="4"/>
  <c r="C20" i="4" s="1"/>
  <c r="B19" i="4"/>
  <c r="E2" i="4" l="1"/>
  <c r="B13" i="1"/>
  <c r="B23" i="4"/>
  <c r="C23" i="4" s="1"/>
  <c r="B22" i="4"/>
  <c r="C22" i="4" s="1"/>
  <c r="C19" i="4" l="1"/>
  <c r="C26" i="4"/>
  <c r="C25" i="4"/>
  <c r="C16" i="4"/>
  <c r="B14" i="4"/>
  <c r="C14" i="4" s="1"/>
  <c r="B13" i="4"/>
  <c r="C13" i="4" s="1"/>
  <c r="B12" i="4"/>
  <c r="C12" i="4" s="1"/>
  <c r="B11" i="4"/>
  <c r="C11" i="4" s="1"/>
  <c r="C8" i="4"/>
  <c r="C7" i="4"/>
  <c r="C10" i="4" l="1"/>
  <c r="C6" i="4"/>
  <c r="C5" i="4"/>
  <c r="C4" i="4" s="1"/>
  <c r="F2" i="4" l="1"/>
  <c r="D2" i="4" l="1"/>
  <c r="B2" i="4" s="1"/>
  <c r="C2" i="4" l="1"/>
  <c r="C28" i="4" l="1"/>
  <c r="B28" i="4" s="1"/>
  <c r="E2" i="3"/>
  <c r="E3" i="3" s="1"/>
  <c r="E4" i="3" s="1"/>
  <c r="E5" i="3" s="1"/>
  <c r="E6" i="3" s="1"/>
  <c r="B50" i="2"/>
  <c r="C50" i="2" s="1"/>
  <c r="B29" i="4" l="1"/>
  <c r="B30" i="4" l="1"/>
  <c r="B22" i="1" s="1"/>
  <c r="B21" i="1"/>
</calcChain>
</file>

<file path=xl/sharedStrings.xml><?xml version="1.0" encoding="utf-8"?>
<sst xmlns="http://schemas.openxmlformats.org/spreadsheetml/2006/main" count="150" uniqueCount="128">
  <si>
    <t>существующая мощность</t>
  </si>
  <si>
    <t>увеличение мощности</t>
  </si>
  <si>
    <t>максимальная мощность</t>
  </si>
  <si>
    <t>категория заявителя</t>
  </si>
  <si>
    <t>уровень напряжения</t>
  </si>
  <si>
    <t>категория электроснабжения</t>
  </si>
  <si>
    <t>воздушные линии (ВЛ)</t>
  </si>
  <si>
    <t>кабельные линии (КЛ)</t>
  </si>
  <si>
    <t>источник 1</t>
  </si>
  <si>
    <t>источник 2</t>
  </si>
  <si>
    <t>сечение, S, кв.мм</t>
  </si>
  <si>
    <t>длина, L, км</t>
  </si>
  <si>
    <t>ставка</t>
  </si>
  <si>
    <t>сумма</t>
  </si>
  <si>
    <t>напряжение</t>
  </si>
  <si>
    <t>трансформаторные подстанции</t>
  </si>
  <si>
    <t>тип</t>
  </si>
  <si>
    <t>Р, кВА</t>
  </si>
  <si>
    <t>кол-во тр-ров</t>
  </si>
  <si>
    <t>реклоузеры</t>
  </si>
  <si>
    <t>узлы учета</t>
  </si>
  <si>
    <t>НДС</t>
  </si>
  <si>
    <t>ВСЕГО</t>
  </si>
  <si>
    <t>ФЛ</t>
  </si>
  <si>
    <t>ЮЛ</t>
  </si>
  <si>
    <t>ИП</t>
  </si>
  <si>
    <t>1-фазн.</t>
  </si>
  <si>
    <t>3-фазн.</t>
  </si>
  <si>
    <t>категория Заявителя</t>
  </si>
  <si>
    <t>категория эл.снабжения</t>
  </si>
  <si>
    <t>расстояние до сетей СО</t>
  </si>
  <si>
    <t>ставки</t>
  </si>
  <si>
    <t>сечение</t>
  </si>
  <si>
    <t>год ввода</t>
  </si>
  <si>
    <t>тип ПУ</t>
  </si>
  <si>
    <t>мощность тр-ра</t>
  </si>
  <si>
    <t>выбор</t>
  </si>
  <si>
    <t>+</t>
  </si>
  <si>
    <t>-</t>
  </si>
  <si>
    <t>КАЛЬКУЛЯТОР</t>
  </si>
  <si>
    <t>стоимости технологического присоединения к электрическим сетям</t>
  </si>
  <si>
    <t>"последняя миля"</t>
  </si>
  <si>
    <t>поля обязательные к заполнению</t>
  </si>
  <si>
    <t>текущий год</t>
  </si>
  <si>
    <t>0000.00</t>
  </si>
  <si>
    <t>ХХХ</t>
  </si>
  <si>
    <r>
      <t>поля результирующих значений</t>
    </r>
    <r>
      <rPr>
        <sz val="11"/>
        <color rgb="FFFF0000"/>
        <rFont val="Calibri"/>
        <family val="2"/>
        <charset val="204"/>
        <scheme val="minor"/>
      </rPr>
      <t xml:space="preserve"> (расчитываются автоматически)</t>
    </r>
  </si>
  <si>
    <r>
      <t>заполненные поля</t>
    </r>
    <r>
      <rPr>
        <sz val="11"/>
        <color rgb="FFFF0000"/>
        <rFont val="Calibri"/>
        <family val="2"/>
        <charset val="204"/>
        <scheme val="minor"/>
      </rPr>
      <t xml:space="preserve"> (возможно изменение)</t>
    </r>
  </si>
  <si>
    <t>Тарифные ставки, руб. (в ценах текущего года без НДС)</t>
  </si>
  <si>
    <t>С3 (кабельные линии)</t>
  </si>
  <si>
    <t>C1</t>
  </si>
  <si>
    <t>&lt;=0,4 кВ</t>
  </si>
  <si>
    <t>&gt;=6 кВ</t>
  </si>
  <si>
    <t>С2 (воздушные линии), мм2</t>
  </si>
  <si>
    <t>С5 (ТП)</t>
  </si>
  <si>
    <t>С8 (узлы учета)</t>
  </si>
  <si>
    <t>индекс</t>
  </si>
  <si>
    <t>1-тр-рные</t>
  </si>
  <si>
    <t>2-тр-рные</t>
  </si>
  <si>
    <t>(обязательны к заполнению только поля розового цвета)</t>
  </si>
  <si>
    <t>НДС=</t>
  </si>
  <si>
    <t>ТТ 3-фазн.</t>
  </si>
  <si>
    <t>С4 (реклоузеры)</t>
  </si>
  <si>
    <t>схема электроснабжения</t>
  </si>
  <si>
    <t>постоянная</t>
  </si>
  <si>
    <t>временная</t>
  </si>
  <si>
    <t>6,0 кВ</t>
  </si>
  <si>
    <t>0,4 кВ</t>
  </si>
  <si>
    <t>год ввода в эксплуатацию</t>
  </si>
  <si>
    <t>&lt;=15</t>
  </si>
  <si>
    <t>м</t>
  </si>
  <si>
    <t>кВ</t>
  </si>
  <si>
    <t>&lt;=200</t>
  </si>
  <si>
    <t>&lt;=300</t>
  </si>
  <si>
    <t>местоположение</t>
  </si>
  <si>
    <t>город</t>
  </si>
  <si>
    <t>местоположение ЗУ</t>
  </si>
  <si>
    <t>С1</t>
  </si>
  <si>
    <t>С2</t>
  </si>
  <si>
    <t>С3</t>
  </si>
  <si>
    <t>С1.1</t>
  </si>
  <si>
    <t>подготовка ТУ</t>
  </si>
  <si>
    <t>выдача АТП</t>
  </si>
  <si>
    <t>проверка выполения ТУ</t>
  </si>
  <si>
    <t>С1.2.1</t>
  </si>
  <si>
    <t>С1.2.2-С1.2.1</t>
  </si>
  <si>
    <t>&lt;=500</t>
  </si>
  <si>
    <t>&gt;500</t>
  </si>
  <si>
    <t xml:space="preserve"> </t>
  </si>
  <si>
    <t>1 нн</t>
  </si>
  <si>
    <t>1 вн</t>
  </si>
  <si>
    <t>2 нн</t>
  </si>
  <si>
    <t>2 вн</t>
  </si>
  <si>
    <t>льготные</t>
  </si>
  <si>
    <t>стандартизированные</t>
  </si>
  <si>
    <t>по перечням</t>
  </si>
  <si>
    <t>ФЛ &lt;=15 кВт</t>
  </si>
  <si>
    <t>количество заявок за 3 года</t>
  </si>
  <si>
    <t>расчет производится по Методическим указаниям, утвержденным Приказом ФАС России от 20.06.2022 №490/22, с использованием стандартизированных тарифных ставок и формул, установленных Постановлением Департамента государственного регулирования цен и тарифов Владимирской области от 18.11.2022 №37/196</t>
  </si>
  <si>
    <t>заявок за 3 года</t>
  </si>
  <si>
    <t>&gt;1</t>
  </si>
  <si>
    <t>льгота</t>
  </si>
  <si>
    <t>проверка выполения ТУ (С1.2.2-С1.2.1)</t>
  </si>
  <si>
    <t>село</t>
  </si>
  <si>
    <t>&lt;=15 кВт, &lt;=0,4 кВ,      3 кат.</t>
  </si>
  <si>
    <t>льготное расстояние для ставки</t>
  </si>
  <si>
    <t>льготное расстояние для "последней мили"</t>
  </si>
  <si>
    <r>
      <t xml:space="preserve">С5 </t>
    </r>
    <r>
      <rPr>
        <sz val="12"/>
        <color theme="1"/>
        <rFont val="Calibri"/>
        <family val="2"/>
        <charset val="204"/>
        <scheme val="minor"/>
      </rPr>
      <t>ист1</t>
    </r>
  </si>
  <si>
    <r>
      <t xml:space="preserve">С5 </t>
    </r>
    <r>
      <rPr>
        <sz val="12"/>
        <color theme="1"/>
        <rFont val="Calibri"/>
        <family val="2"/>
        <charset val="204"/>
        <scheme val="minor"/>
      </rPr>
      <t>ист2</t>
    </r>
  </si>
  <si>
    <r>
      <t xml:space="preserve">С8 </t>
    </r>
    <r>
      <rPr>
        <sz val="12"/>
        <color theme="1"/>
        <rFont val="Calibri"/>
        <family val="2"/>
        <charset val="204"/>
        <scheme val="minor"/>
      </rPr>
      <t>ист2</t>
    </r>
  </si>
  <si>
    <r>
      <t xml:space="preserve">С8 </t>
    </r>
    <r>
      <rPr>
        <sz val="12"/>
        <color theme="1"/>
        <rFont val="Calibri"/>
        <family val="2"/>
        <charset val="204"/>
        <scheme val="minor"/>
      </rPr>
      <t>ист1</t>
    </r>
  </si>
  <si>
    <t>Сумма</t>
  </si>
  <si>
    <t>ИТОГО</t>
  </si>
  <si>
    <t>Примечание:</t>
  </si>
  <si>
    <t>категория "льгота" - многодетные, ветераны, инвалиды ВОВ, лица, подвергшиеся воздействию радиации (чернобыльцы, семипалатинцы и т.п.), малоимущие и одинокие ниже прожиточного минимума (требуется подтв. документ)</t>
  </si>
  <si>
    <r>
      <t xml:space="preserve">С4 </t>
    </r>
    <r>
      <rPr>
        <sz val="12"/>
        <color theme="1"/>
        <rFont val="Calibri"/>
        <family val="2"/>
        <charset val="204"/>
        <scheme val="minor"/>
      </rPr>
      <t>ист1</t>
    </r>
  </si>
  <si>
    <r>
      <t xml:space="preserve">С4 </t>
    </r>
    <r>
      <rPr>
        <sz val="12"/>
        <color theme="1"/>
        <rFont val="Calibri"/>
        <family val="2"/>
        <charset val="204"/>
        <scheme val="minor"/>
      </rPr>
      <t>ист2</t>
    </r>
  </si>
  <si>
    <t>линейные разъединители</t>
  </si>
  <si>
    <t>количество</t>
  </si>
  <si>
    <t>ток, количество</t>
  </si>
  <si>
    <t>ЛР</t>
  </si>
  <si>
    <t>250-500 А</t>
  </si>
  <si>
    <t>500-1000 А</t>
  </si>
  <si>
    <t>линейные</t>
  </si>
  <si>
    <t>разъединители</t>
  </si>
  <si>
    <t>при новом техприсоединении, заполнять необязательно</t>
  </si>
  <si>
    <t>заполняются только поля объектов, предусмотренных к строительству</t>
  </si>
  <si>
    <t>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</si>
</sst>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₽&quot;"/>
    <numFmt numFmtId="165" formatCode="#,##0.0000"/>
    <numFmt numFmtId="166" formatCode="0.000"/>
  </numFmts>
  <fonts count="19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DBD8"/>
        <bgColor indexed="64"/>
      </patternFill>
    </fill>
    <fill>
      <patternFill patternType="solid">
        <fgColor rgb="FFFCD6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3" fontId="3" fillId="0" borderId="1" xfId="0" applyNumberFormat="1" applyFont="1" applyBorder="1"/>
    <xf numFmtId="0" fontId="3" fillId="0" borderId="1" xfId="0" applyFont="1" applyBorder="1"/>
    <xf numFmtId="49" fontId="0" fillId="0" borderId="0" xfId="0" applyNumberFormat="1" applyAlignment="1">
      <alignment horizontal="left"/>
    </xf>
    <xf numFmtId="0" fontId="0" fillId="2" borderId="1" xfId="0" applyFill="1" applyBorder="1"/>
    <xf numFmtId="0" fontId="0" fillId="0" borderId="0" xfId="0" applyAlignment="1">
      <alignment horizontal="right"/>
    </xf>
    <xf numFmtId="0" fontId="7" fillId="5" borderId="1" xfId="0" applyFont="1" applyFill="1" applyBorder="1" applyAlignment="1" applyProtection="1">
      <alignment horizontal="center" vertical="center"/>
      <protection locked="0" hidden="1"/>
    </xf>
    <xf numFmtId="0" fontId="7" fillId="5" borderId="1" xfId="0" applyFont="1" applyFill="1" applyBorder="1" applyAlignment="1" applyProtection="1">
      <alignment horizontal="center"/>
      <protection locked="0" hidden="1"/>
    </xf>
    <xf numFmtId="4" fontId="3" fillId="0" borderId="0" xfId="0" applyNumberFormat="1" applyFont="1" applyBorder="1"/>
    <xf numFmtId="0" fontId="5" fillId="0" borderId="0" xfId="0" applyFont="1" applyAlignment="1">
      <alignment vertical="center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4" fontId="3" fillId="2" borderId="1" xfId="0" applyNumberFormat="1" applyFont="1" applyFill="1" applyBorder="1"/>
    <xf numFmtId="4" fontId="3" fillId="4" borderId="1" xfId="0" applyNumberFormat="1" applyFont="1" applyFill="1" applyBorder="1"/>
    <xf numFmtId="3" fontId="3" fillId="0" borderId="1" xfId="0" applyNumberFormat="1" applyFont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166" fontId="0" fillId="5" borderId="1" xfId="0" applyNumberFormat="1" applyFill="1" applyBorder="1" applyProtection="1">
      <protection locked="0" hidden="1"/>
    </xf>
    <xf numFmtId="49" fontId="0" fillId="0" borderId="1" xfId="0" applyNumberFormat="1" applyBorder="1" applyAlignment="1">
      <alignment horizontal="center" vertical="center"/>
    </xf>
    <xf numFmtId="4" fontId="3" fillId="0" borderId="0" xfId="0" applyNumberFormat="1" applyFont="1" applyFill="1" applyBorder="1"/>
    <xf numFmtId="4" fontId="3" fillId="0" borderId="1" xfId="0" applyNumberFormat="1" applyFont="1" applyFill="1" applyBorder="1"/>
    <xf numFmtId="49" fontId="0" fillId="0" borderId="0" xfId="0" applyNumberForma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/>
      <protection hidden="1"/>
    </xf>
    <xf numFmtId="0" fontId="0" fillId="0" borderId="1" xfId="0" applyFill="1" applyBorder="1" applyAlignment="1" applyProtection="1">
      <alignment horizontal="right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8" fillId="0" borderId="1" xfId="0" applyFont="1" applyBorder="1" applyProtection="1">
      <protection hidden="1"/>
    </xf>
    <xf numFmtId="164" fontId="7" fillId="6" borderId="1" xfId="0" applyNumberFormat="1" applyFont="1" applyFill="1" applyBorder="1" applyProtection="1">
      <protection hidden="1"/>
    </xf>
    <xf numFmtId="0" fontId="1" fillId="0" borderId="1" xfId="0" applyFont="1" applyBorder="1" applyAlignment="1" applyProtection="1">
      <alignment horizontal="right"/>
      <protection hidden="1"/>
    </xf>
    <xf numFmtId="164" fontId="1" fillId="6" borderId="1" xfId="0" applyNumberFormat="1" applyFont="1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11" fillId="3" borderId="1" xfId="0" applyFont="1" applyFill="1" applyBorder="1" applyAlignment="1" applyProtection="1">
      <alignment horizontal="center" vertical="center"/>
      <protection hidden="1"/>
    </xf>
    <xf numFmtId="1" fontId="9" fillId="0" borderId="1" xfId="0" applyNumberFormat="1" applyFont="1" applyFill="1" applyBorder="1" applyAlignment="1">
      <alignment horizontal="center"/>
    </xf>
    <xf numFmtId="1" fontId="9" fillId="0" borderId="1" xfId="0" applyNumberFormat="1" applyFont="1" applyFill="1" applyBorder="1"/>
    <xf numFmtId="0" fontId="14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6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/>
    </xf>
    <xf numFmtId="0" fontId="8" fillId="0" borderId="1" xfId="0" applyFont="1" applyFill="1" applyBorder="1" applyAlignment="1" applyProtection="1">
      <alignment horizontal="left" vertical="center"/>
      <protection hidden="1"/>
    </xf>
    <xf numFmtId="0" fontId="8" fillId="0" borderId="1" xfId="0" applyFont="1" applyBorder="1" applyAlignment="1" applyProtection="1">
      <alignment vertical="center"/>
      <protection hidden="1"/>
    </xf>
    <xf numFmtId="0" fontId="11" fillId="0" borderId="1" xfId="0" applyFont="1" applyBorder="1" applyAlignment="1">
      <alignment horizontal="center" vertical="center"/>
    </xf>
    <xf numFmtId="0" fontId="13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NumberFormat="1" applyFont="1" applyBorder="1" applyProtection="1">
      <protection hidden="1"/>
    </xf>
    <xf numFmtId="0" fontId="14" fillId="0" borderId="0" xfId="0" applyNumberFormat="1" applyFont="1" applyBorder="1" applyProtection="1">
      <protection hidden="1"/>
    </xf>
    <xf numFmtId="0" fontId="12" fillId="0" borderId="0" xfId="0" applyNumberFormat="1" applyFont="1" applyBorder="1" applyProtection="1">
      <protection hidden="1"/>
    </xf>
    <xf numFmtId="0" fontId="0" fillId="0" borderId="0" xfId="0" applyNumberFormat="1" applyBorder="1" applyProtection="1">
      <protection hidden="1"/>
    </xf>
    <xf numFmtId="49" fontId="8" fillId="0" borderId="1" xfId="0" applyNumberFormat="1" applyFont="1" applyBorder="1" applyAlignment="1" applyProtection="1">
      <alignment vertical="center"/>
      <protection hidden="1"/>
    </xf>
    <xf numFmtId="2" fontId="7" fillId="5" borderId="1" xfId="0" applyNumberFormat="1" applyFont="1" applyFill="1" applyBorder="1" applyAlignment="1" applyProtection="1">
      <alignment horizontal="center" vertical="center"/>
      <protection locked="0" hidden="1"/>
    </xf>
    <xf numFmtId="4" fontId="3" fillId="0" borderId="2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4" fontId="0" fillId="0" borderId="1" xfId="0" applyNumberFormat="1" applyBorder="1"/>
    <xf numFmtId="0" fontId="11" fillId="0" borderId="7" xfId="0" applyFont="1" applyBorder="1" applyAlignment="1">
      <alignment horizontal="center" vertical="center"/>
    </xf>
    <xf numFmtId="4" fontId="0" fillId="0" borderId="7" xfId="0" applyNumberFormat="1" applyBorder="1"/>
    <xf numFmtId="0" fontId="8" fillId="0" borderId="1" xfId="0" applyFont="1" applyBorder="1" applyAlignment="1" applyProtection="1">
      <alignment horizontal="left" vertical="center"/>
      <protection hidden="1"/>
    </xf>
    <xf numFmtId="0" fontId="8" fillId="0" borderId="1" xfId="0" applyFont="1" applyBorder="1" applyAlignment="1" applyProtection="1">
      <protection hidden="1"/>
    </xf>
    <xf numFmtId="0" fontId="7" fillId="5" borderId="1" xfId="0" applyFont="1" applyFill="1" applyBorder="1" applyAlignment="1" applyProtection="1">
      <alignment horizontal="right" vertical="center"/>
      <protection locked="0" hidden="1"/>
    </xf>
    <xf numFmtId="166" fontId="7" fillId="5" borderId="1" xfId="0" applyNumberFormat="1" applyFont="1" applyFill="1" applyBorder="1" applyAlignment="1" applyProtection="1">
      <alignment horizontal="right" vertical="center"/>
      <protection locked="0" hidden="1"/>
    </xf>
    <xf numFmtId="0" fontId="0" fillId="0" borderId="1" xfId="0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0" fillId="0" borderId="0" xfId="0" applyNumberFormat="1" applyBorder="1"/>
    <xf numFmtId="3" fontId="3" fillId="5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center"/>
    </xf>
    <xf numFmtId="4" fontId="10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9" xfId="0" applyBorder="1" applyAlignment="1">
      <alignment horizontal="right"/>
    </xf>
    <xf numFmtId="4" fontId="3" fillId="0" borderId="10" xfId="0" applyNumberFormat="1" applyFont="1" applyBorder="1"/>
    <xf numFmtId="0" fontId="0" fillId="0" borderId="10" xfId="0" applyBorder="1"/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/>
    </xf>
    <xf numFmtId="4" fontId="0" fillId="6" borderId="1" xfId="0" applyNumberFormat="1" applyFill="1" applyBorder="1"/>
    <xf numFmtId="4" fontId="9" fillId="6" borderId="3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/>
    <xf numFmtId="4" fontId="4" fillId="6" borderId="1" xfId="0" applyNumberFormat="1" applyFont="1" applyFill="1" applyBorder="1"/>
    <xf numFmtId="49" fontId="0" fillId="5" borderId="1" xfId="0" applyNumberFormat="1" applyFill="1" applyBorder="1" applyAlignment="1" applyProtection="1">
      <alignment horizontal="center" vertical="center"/>
      <protection locked="0" hidden="1"/>
    </xf>
    <xf numFmtId="0" fontId="9" fillId="7" borderId="1" xfId="0" applyFont="1" applyFill="1" applyBorder="1" applyProtection="1">
      <protection locked="0" hidden="1"/>
    </xf>
    <xf numFmtId="164" fontId="10" fillId="7" borderId="1" xfId="0" applyNumberFormat="1" applyFont="1" applyFill="1" applyBorder="1" applyProtection="1">
      <protection hidden="1"/>
    </xf>
    <xf numFmtId="0" fontId="0" fillId="7" borderId="1" xfId="0" applyFill="1" applyBorder="1" applyProtection="1">
      <protection locked="0" hidden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/>
      <protection hidden="1"/>
    </xf>
    <xf numFmtId="165" fontId="4" fillId="6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1" fontId="9" fillId="4" borderId="1" xfId="0" applyNumberFormat="1" applyFont="1" applyFill="1" applyBorder="1" applyAlignment="1" applyProtection="1">
      <alignment horizontal="center" vertical="center"/>
      <protection locked="0" hidden="1"/>
    </xf>
    <xf numFmtId="164" fontId="10" fillId="5" borderId="1" xfId="0" applyNumberFormat="1" applyFont="1" applyFill="1" applyBorder="1" applyAlignment="1" applyProtection="1">
      <alignment horizontal="center" vertical="center"/>
      <protection hidden="1"/>
    </xf>
    <xf numFmtId="4" fontId="0" fillId="0" borderId="7" xfId="0" applyNumberFormat="1" applyFill="1" applyBorder="1"/>
    <xf numFmtId="4" fontId="0" fillId="0" borderId="0" xfId="0" applyNumberFormat="1"/>
    <xf numFmtId="0" fontId="13" fillId="0" borderId="0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Border="1" applyAlignment="1"/>
    <xf numFmtId="0" fontId="0" fillId="0" borderId="7" xfId="0" applyBorder="1" applyAlignment="1" applyProtection="1">
      <protection hidden="1"/>
    </xf>
    <xf numFmtId="165" fontId="4" fillId="0" borderId="7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2" fontId="7" fillId="6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49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49" fontId="15" fillId="0" borderId="0" xfId="0" applyNumberFormat="1" applyFont="1" applyAlignment="1" applyProtection="1">
      <alignment horizontal="left" vertical="top" wrapText="1"/>
      <protection hidden="1"/>
    </xf>
    <xf numFmtId="0" fontId="15" fillId="0" borderId="0" xfId="0" applyFont="1" applyAlignment="1" applyProtection="1">
      <alignment horizontal="left" vertical="top" wrapText="1"/>
      <protection hidden="1"/>
    </xf>
    <xf numFmtId="49" fontId="6" fillId="0" borderId="0" xfId="0" applyNumberFormat="1" applyFont="1" applyAlignment="1" applyProtection="1">
      <alignment horizontal="center" vertical="top"/>
      <protection hidden="1"/>
    </xf>
    <xf numFmtId="0" fontId="0" fillId="0" borderId="0" xfId="0" applyFont="1" applyAlignment="1" applyProtection="1">
      <alignment horizontal="center" vertical="top"/>
      <protection hidden="1"/>
    </xf>
    <xf numFmtId="49" fontId="0" fillId="0" borderId="8" xfId="0" applyNumberFormat="1" applyFont="1" applyBorder="1" applyAlignment="1" applyProtection="1">
      <alignment horizontal="center" vertical="center" wrapText="1"/>
      <protection hidden="1"/>
    </xf>
    <xf numFmtId="49" fontId="0" fillId="0" borderId="8" xfId="0" applyNumberFormat="1" applyFont="1" applyBorder="1" applyAlignment="1">
      <alignment horizontal="center" vertical="center" wrapText="1"/>
    </xf>
    <xf numFmtId="1" fontId="0" fillId="5" borderId="2" xfId="0" applyNumberFormat="1" applyFill="1" applyBorder="1" applyAlignment="1" applyProtection="1">
      <protection locked="0" hidden="1"/>
    </xf>
    <xf numFmtId="1" fontId="0" fillId="5" borderId="3" xfId="0" applyNumberFormat="1" applyFill="1" applyBorder="1" applyAlignment="1" applyProtection="1">
      <protection locked="0" hidden="1"/>
    </xf>
    <xf numFmtId="0" fontId="0" fillId="0" borderId="2" xfId="0" applyBorder="1" applyAlignment="1" applyProtection="1">
      <protection hidden="1"/>
    </xf>
    <xf numFmtId="0" fontId="0" fillId="0" borderId="7" xfId="0" applyBorder="1" applyAlignment="1"/>
    <xf numFmtId="0" fontId="0" fillId="0" borderId="3" xfId="0" applyBorder="1" applyAlignment="1"/>
    <xf numFmtId="49" fontId="1" fillId="0" borderId="8" xfId="0" applyNumberFormat="1" applyFont="1" applyBorder="1" applyAlignment="1" applyProtection="1">
      <alignment horizont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0" fillId="5" borderId="2" xfId="0" applyFill="1" applyBorder="1" applyAlignment="1" applyProtection="1">
      <protection locked="0" hidden="1"/>
    </xf>
    <xf numFmtId="0" fontId="0" fillId="5" borderId="3" xfId="0" applyFill="1" applyBorder="1" applyAlignment="1" applyProtection="1">
      <protection locked="0" hidden="1"/>
    </xf>
    <xf numFmtId="0" fontId="18" fillId="0" borderId="6" xfId="0" applyFont="1" applyBorder="1" applyAlignment="1" applyProtection="1">
      <alignment horizontal="left" vertical="top" wrapText="1"/>
      <protection hidden="1"/>
    </xf>
    <xf numFmtId="0" fontId="18" fillId="0" borderId="0" xfId="0" applyFont="1" applyAlignment="1">
      <alignment horizontal="left" vertical="top" wrapText="1"/>
    </xf>
    <xf numFmtId="4" fontId="9" fillId="0" borderId="2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7">
    <dxf>
      <font>
        <color theme="0"/>
      </font>
      <fill>
        <patternFill patternType="none">
          <bgColor auto="1"/>
        </patternFill>
      </fill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  <border>
        <right/>
        <top/>
        <bottom/>
        <vertical/>
        <horizontal/>
      </border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CD6D6"/>
      <color rgb="FFFADB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CED28-A959-4FD2-803D-C877EC742FCA}">
  <dimension ref="A1:J36"/>
  <sheetViews>
    <sheetView tabSelected="1" topLeftCell="A7" workbookViewId="0">
      <selection activeCell="B10" sqref="B10"/>
    </sheetView>
  </sheetViews>
  <sheetFormatPr defaultRowHeight="15" x14ac:dyDescent="0.25"/>
  <cols>
    <col min="1" max="1" width="42" customWidth="1"/>
    <col min="2" max="2" width="21.140625" customWidth="1"/>
    <col min="3" max="3" width="14.28515625" customWidth="1"/>
    <col min="4" max="4" width="14.140625" customWidth="1"/>
    <col min="5" max="5" width="13.85546875" customWidth="1"/>
    <col min="6" max="6" width="14.28515625" customWidth="1"/>
    <col min="7" max="7" width="5.5703125" customWidth="1"/>
  </cols>
  <sheetData>
    <row r="1" spans="1:10" ht="21" x14ac:dyDescent="0.25">
      <c r="A1" s="118" t="s">
        <v>39</v>
      </c>
      <c r="B1" s="119"/>
      <c r="C1" s="119"/>
      <c r="D1" s="119"/>
      <c r="E1" s="119"/>
      <c r="F1" s="119"/>
      <c r="G1" s="33"/>
      <c r="H1" s="33"/>
      <c r="I1" s="10"/>
      <c r="J1" s="10"/>
    </row>
    <row r="2" spans="1:10" s="1" customFormat="1" ht="21" x14ac:dyDescent="0.25">
      <c r="A2" s="118" t="s">
        <v>40</v>
      </c>
      <c r="B2" s="119"/>
      <c r="C2" s="119"/>
      <c r="D2" s="119"/>
      <c r="E2" s="119"/>
      <c r="F2" s="119"/>
      <c r="G2" s="33"/>
      <c r="H2" s="33"/>
      <c r="I2" s="10"/>
      <c r="J2" s="10"/>
    </row>
    <row r="3" spans="1:10" s="1" customFormat="1" ht="21.75" customHeight="1" x14ac:dyDescent="0.25">
      <c r="A3" s="122" t="s">
        <v>59</v>
      </c>
      <c r="B3" s="123"/>
      <c r="C3" s="123"/>
      <c r="D3" s="123"/>
      <c r="E3" s="123"/>
      <c r="F3" s="123"/>
      <c r="G3" s="33"/>
      <c r="H3" s="33"/>
      <c r="I3" s="10"/>
      <c r="J3" s="10"/>
    </row>
    <row r="4" spans="1:10" s="1" customFormat="1" ht="45" customHeight="1" x14ac:dyDescent="0.25">
      <c r="A4" s="120" t="s">
        <v>98</v>
      </c>
      <c r="B4" s="121"/>
      <c r="C4" s="121"/>
      <c r="D4" s="121"/>
      <c r="E4" s="121"/>
      <c r="F4" s="121"/>
      <c r="G4" s="33"/>
      <c r="H4" s="33"/>
      <c r="I4" s="10"/>
      <c r="J4" s="10"/>
    </row>
    <row r="5" spans="1:10" x14ac:dyDescent="0.25">
      <c r="A5" s="104" t="s">
        <v>113</v>
      </c>
      <c r="B5" s="34"/>
      <c r="C5" s="34"/>
      <c r="D5" s="34"/>
      <c r="E5" s="34"/>
      <c r="F5" s="34"/>
      <c r="G5" s="34"/>
      <c r="H5" s="34"/>
    </row>
    <row r="6" spans="1:10" x14ac:dyDescent="0.25">
      <c r="A6" s="43"/>
      <c r="B6" s="128" t="s">
        <v>42</v>
      </c>
      <c r="C6" s="129"/>
      <c r="D6" s="129"/>
      <c r="E6" s="129"/>
      <c r="F6" s="130"/>
      <c r="G6" s="106"/>
      <c r="H6" s="106"/>
    </row>
    <row r="7" spans="1:10" ht="15.75" x14ac:dyDescent="0.25">
      <c r="A7" s="44" t="s">
        <v>45</v>
      </c>
      <c r="B7" s="128" t="s">
        <v>47</v>
      </c>
      <c r="C7" s="129"/>
      <c r="D7" s="129"/>
      <c r="E7" s="129"/>
      <c r="F7" s="130"/>
      <c r="G7" s="106"/>
      <c r="H7" s="106"/>
    </row>
    <row r="8" spans="1:10" s="1" customFormat="1" x14ac:dyDescent="0.25">
      <c r="A8" s="105" t="s">
        <v>44</v>
      </c>
      <c r="B8" s="128" t="s">
        <v>46</v>
      </c>
      <c r="C8" s="129"/>
      <c r="D8" s="129"/>
      <c r="E8" s="129"/>
      <c r="F8" s="130"/>
      <c r="G8" s="106"/>
      <c r="H8" s="106"/>
    </row>
    <row r="9" spans="1:10" s="1" customFormat="1" x14ac:dyDescent="0.25">
      <c r="A9" s="114"/>
      <c r="B9" s="113"/>
      <c r="C9" s="112"/>
      <c r="D9" s="112"/>
      <c r="E9" s="112"/>
      <c r="F9" s="112"/>
      <c r="G9" s="106"/>
      <c r="H9" s="106"/>
    </row>
    <row r="10" spans="1:10" ht="36" customHeight="1" x14ac:dyDescent="0.25">
      <c r="A10" s="70" t="s">
        <v>3</v>
      </c>
      <c r="B10" s="91"/>
      <c r="C10" s="137" t="s">
        <v>114</v>
      </c>
      <c r="D10" s="138"/>
      <c r="E10" s="138"/>
      <c r="F10" s="138"/>
      <c r="G10" s="34"/>
      <c r="H10" s="34"/>
    </row>
    <row r="11" spans="1:10" ht="21" x14ac:dyDescent="0.3">
      <c r="A11" s="70" t="s">
        <v>2</v>
      </c>
      <c r="B11" s="61"/>
      <c r="C11" s="117" t="s">
        <v>127</v>
      </c>
      <c r="D11" s="34"/>
      <c r="E11" s="34"/>
      <c r="F11" s="34"/>
      <c r="G11" s="34"/>
      <c r="H11" s="34"/>
    </row>
    <row r="12" spans="1:10" ht="21" x14ac:dyDescent="0.25">
      <c r="A12" s="70" t="s">
        <v>0</v>
      </c>
      <c r="B12" s="61"/>
      <c r="C12" s="115" t="s">
        <v>125</v>
      </c>
      <c r="D12" s="34"/>
      <c r="E12" s="34"/>
      <c r="F12" s="34"/>
      <c r="G12" s="34"/>
      <c r="H12" s="34"/>
    </row>
    <row r="13" spans="1:10" ht="21" x14ac:dyDescent="0.25">
      <c r="A13" s="70" t="s">
        <v>1</v>
      </c>
      <c r="B13" s="116">
        <f>B11-B12</f>
        <v>0</v>
      </c>
      <c r="C13" s="34"/>
      <c r="D13" s="34"/>
      <c r="E13" s="34"/>
      <c r="F13" s="34"/>
      <c r="G13" s="34"/>
      <c r="H13" s="34"/>
    </row>
    <row r="14" spans="1:10" ht="21" x14ac:dyDescent="0.25">
      <c r="A14" s="70" t="s">
        <v>4</v>
      </c>
      <c r="B14" s="61"/>
      <c r="C14" s="54" t="s">
        <v>71</v>
      </c>
      <c r="D14" s="35"/>
      <c r="E14" s="34"/>
      <c r="F14" s="34"/>
      <c r="G14" s="34"/>
      <c r="H14" s="34"/>
    </row>
    <row r="15" spans="1:10" ht="21" x14ac:dyDescent="0.25">
      <c r="A15" s="70" t="s">
        <v>5</v>
      </c>
      <c r="B15" s="13"/>
      <c r="C15" s="34"/>
      <c r="D15" s="34"/>
      <c r="E15" s="34"/>
      <c r="F15" s="34"/>
      <c r="G15" s="34"/>
      <c r="H15" s="34"/>
    </row>
    <row r="16" spans="1:10" s="1" customFormat="1" ht="21" x14ac:dyDescent="0.25">
      <c r="A16" s="70" t="s">
        <v>63</v>
      </c>
      <c r="B16" s="13"/>
      <c r="C16" s="34"/>
      <c r="D16" s="34"/>
      <c r="E16" s="34"/>
      <c r="F16" s="34"/>
      <c r="G16" s="34"/>
      <c r="H16" s="34"/>
    </row>
    <row r="17" spans="1:8" s="1" customFormat="1" ht="21" x14ac:dyDescent="0.25">
      <c r="A17" s="70" t="s">
        <v>76</v>
      </c>
      <c r="B17" s="13"/>
      <c r="C17" s="34"/>
      <c r="D17" s="34"/>
      <c r="E17" s="34"/>
      <c r="F17" s="34"/>
      <c r="G17" s="34"/>
      <c r="H17" s="34"/>
    </row>
    <row r="18" spans="1:8" ht="21" x14ac:dyDescent="0.25">
      <c r="A18" s="70" t="s">
        <v>30</v>
      </c>
      <c r="B18" s="13"/>
      <c r="C18" s="55" t="s">
        <v>70</v>
      </c>
      <c r="D18" s="34"/>
      <c r="E18" s="34"/>
      <c r="F18" s="34"/>
      <c r="G18" s="34"/>
      <c r="H18" s="34"/>
    </row>
    <row r="19" spans="1:8" ht="21" x14ac:dyDescent="0.35">
      <c r="A19" s="39" t="s">
        <v>68</v>
      </c>
      <c r="B19" s="14"/>
      <c r="C19" s="34"/>
      <c r="D19" s="34"/>
      <c r="E19" s="34"/>
      <c r="F19" s="34"/>
      <c r="G19" s="34"/>
      <c r="H19" s="34"/>
    </row>
    <row r="20" spans="1:8" s="1" customFormat="1" ht="21" x14ac:dyDescent="0.35">
      <c r="A20" s="39" t="s">
        <v>97</v>
      </c>
      <c r="B20" s="14"/>
      <c r="C20" s="34"/>
      <c r="D20" s="34"/>
      <c r="E20" s="34"/>
      <c r="F20" s="34"/>
      <c r="G20" s="34"/>
      <c r="H20" s="34"/>
    </row>
    <row r="21" spans="1:8" ht="21" x14ac:dyDescent="0.35">
      <c r="A21" s="39" t="s">
        <v>21</v>
      </c>
      <c r="B21" s="40">
        <f>расчет!B29</f>
        <v>0</v>
      </c>
      <c r="C21" s="47"/>
      <c r="D21" s="48"/>
      <c r="E21" s="48"/>
      <c r="F21" s="34"/>
      <c r="G21" s="34"/>
      <c r="H21" s="34"/>
    </row>
    <row r="22" spans="1:8" ht="21" x14ac:dyDescent="0.35">
      <c r="A22" s="41" t="s">
        <v>22</v>
      </c>
      <c r="B22" s="42">
        <f>расчет!B30</f>
        <v>0</v>
      </c>
      <c r="C22" s="34"/>
      <c r="D22" s="34"/>
      <c r="E22" s="34"/>
      <c r="F22" s="34"/>
      <c r="G22" s="34"/>
      <c r="H22" s="34"/>
    </row>
    <row r="23" spans="1:8" s="1" customFormat="1" ht="33" customHeight="1" x14ac:dyDescent="0.35">
      <c r="A23" s="131"/>
      <c r="B23" s="131"/>
      <c r="C23" s="124" t="s">
        <v>126</v>
      </c>
      <c r="D23" s="125"/>
      <c r="E23" s="125"/>
      <c r="F23" s="125"/>
      <c r="G23" s="34"/>
      <c r="H23" s="34"/>
    </row>
    <row r="24" spans="1:8" x14ac:dyDescent="0.25">
      <c r="A24" s="132" t="s">
        <v>41</v>
      </c>
      <c r="B24" s="36"/>
      <c r="C24" s="134" t="s">
        <v>8</v>
      </c>
      <c r="D24" s="134"/>
      <c r="E24" s="134" t="s">
        <v>9</v>
      </c>
      <c r="F24" s="134"/>
      <c r="G24" s="34"/>
      <c r="H24" s="34"/>
    </row>
    <row r="25" spans="1:8" x14ac:dyDescent="0.25">
      <c r="A25" s="133"/>
      <c r="B25" s="37" t="s">
        <v>14</v>
      </c>
      <c r="C25" s="38" t="s">
        <v>67</v>
      </c>
      <c r="D25" s="38" t="s">
        <v>66</v>
      </c>
      <c r="E25" s="38" t="s">
        <v>67</v>
      </c>
      <c r="F25" s="38" t="s">
        <v>66</v>
      </c>
      <c r="G25" s="34"/>
      <c r="H25" s="34"/>
    </row>
    <row r="26" spans="1:8" ht="21" x14ac:dyDescent="0.25">
      <c r="A26" s="52" t="s">
        <v>20</v>
      </c>
      <c r="B26" s="37" t="s">
        <v>16</v>
      </c>
      <c r="C26" s="98"/>
      <c r="D26" s="99"/>
      <c r="E26" s="98"/>
      <c r="F26" s="101"/>
      <c r="G26" s="34"/>
      <c r="H26" s="34"/>
    </row>
    <row r="27" spans="1:8" ht="21" x14ac:dyDescent="0.25">
      <c r="A27" s="51" t="s">
        <v>6</v>
      </c>
      <c r="B27" s="37" t="s">
        <v>10</v>
      </c>
      <c r="C27" s="72"/>
      <c r="D27" s="72"/>
      <c r="E27" s="72"/>
      <c r="F27" s="72"/>
      <c r="G27" s="34"/>
      <c r="H27" s="34"/>
    </row>
    <row r="28" spans="1:8" ht="21" x14ac:dyDescent="0.25">
      <c r="A28" s="70"/>
      <c r="B28" s="37" t="s">
        <v>11</v>
      </c>
      <c r="C28" s="73"/>
      <c r="D28" s="73"/>
      <c r="E28" s="73"/>
      <c r="F28" s="73"/>
      <c r="G28" s="34"/>
      <c r="H28" s="34"/>
    </row>
    <row r="29" spans="1:8" ht="21" x14ac:dyDescent="0.25">
      <c r="A29" s="51" t="s">
        <v>7</v>
      </c>
      <c r="B29" s="37" t="s">
        <v>10</v>
      </c>
      <c r="C29" s="72"/>
      <c r="D29" s="72"/>
      <c r="E29" s="72"/>
      <c r="F29" s="72"/>
      <c r="G29" s="34"/>
      <c r="H29" s="34"/>
    </row>
    <row r="30" spans="1:8" ht="21" x14ac:dyDescent="0.35">
      <c r="A30" s="71"/>
      <c r="B30" s="37" t="s">
        <v>11</v>
      </c>
      <c r="C30" s="29"/>
      <c r="D30" s="29"/>
      <c r="E30" s="29"/>
      <c r="F30" s="29"/>
      <c r="G30" s="34"/>
      <c r="H30" s="34"/>
    </row>
    <row r="31" spans="1:8" s="1" customFormat="1" ht="21" x14ac:dyDescent="0.25">
      <c r="A31" s="60" t="s">
        <v>19</v>
      </c>
      <c r="B31" s="37" t="s">
        <v>118</v>
      </c>
      <c r="C31" s="100"/>
      <c r="D31" s="107"/>
      <c r="E31" s="100"/>
      <c r="F31" s="107"/>
      <c r="G31" s="34"/>
      <c r="H31" s="34"/>
    </row>
    <row r="32" spans="1:8" s="1" customFormat="1" ht="21" x14ac:dyDescent="0.25">
      <c r="A32" s="60" t="s">
        <v>117</v>
      </c>
      <c r="B32" s="37" t="s">
        <v>119</v>
      </c>
      <c r="C32" s="108"/>
      <c r="D32" s="107"/>
      <c r="E32" s="108"/>
      <c r="F32" s="107"/>
      <c r="G32" s="34"/>
      <c r="H32" s="34"/>
    </row>
    <row r="33" spans="1:8" ht="21" x14ac:dyDescent="0.25">
      <c r="A33" s="52" t="s">
        <v>15</v>
      </c>
      <c r="B33" s="37" t="s">
        <v>17</v>
      </c>
      <c r="C33" s="135"/>
      <c r="D33" s="136"/>
      <c r="E33" s="135"/>
      <c r="F33" s="136"/>
      <c r="G33" s="34"/>
      <c r="H33" s="34"/>
    </row>
    <row r="34" spans="1:8" ht="21" x14ac:dyDescent="0.25">
      <c r="A34" s="52"/>
      <c r="B34" s="37" t="s">
        <v>18</v>
      </c>
      <c r="C34" s="126"/>
      <c r="D34" s="127"/>
      <c r="E34" s="126"/>
      <c r="F34" s="127"/>
      <c r="G34" s="34"/>
      <c r="H34" s="34"/>
    </row>
    <row r="35" spans="1:8" ht="21" x14ac:dyDescent="0.35">
      <c r="A35" s="56"/>
      <c r="B35" s="111"/>
      <c r="C35" s="57"/>
      <c r="D35" s="58"/>
      <c r="E35" s="58"/>
      <c r="F35" s="59"/>
      <c r="G35" s="34"/>
      <c r="H35" s="34"/>
    </row>
    <row r="36" spans="1:8" x14ac:dyDescent="0.25">
      <c r="A36" s="34"/>
      <c r="B36" s="34"/>
      <c r="C36" s="34"/>
      <c r="D36" s="34"/>
      <c r="E36" s="34"/>
      <c r="F36" s="34"/>
      <c r="G36" s="34"/>
      <c r="H36" s="34"/>
    </row>
  </sheetData>
  <sheetProtection algorithmName="SHA-512" hashValue="cu+oYCxjAKmO3CwPMlciJvvvKma32jLHVuABAwGqP62ajJ1on8cKlRgLCuAR0DWBs16+1cNZ67xmZtKYyb6feQ==" saltValue="I3VjFoe6/WNWjgQ3axYIlA==" spinCount="100000" sheet="1" objects="1" scenarios="1"/>
  <mergeCells count="17">
    <mergeCell ref="C34:D34"/>
    <mergeCell ref="E34:F34"/>
    <mergeCell ref="B6:F6"/>
    <mergeCell ref="B7:F7"/>
    <mergeCell ref="B8:F8"/>
    <mergeCell ref="A23:B23"/>
    <mergeCell ref="A24:A25"/>
    <mergeCell ref="C24:D24"/>
    <mergeCell ref="E24:F24"/>
    <mergeCell ref="C33:D33"/>
    <mergeCell ref="E33:F33"/>
    <mergeCell ref="C10:F10"/>
    <mergeCell ref="A1:F1"/>
    <mergeCell ref="A2:F2"/>
    <mergeCell ref="A4:F4"/>
    <mergeCell ref="A3:F3"/>
    <mergeCell ref="C23:F23"/>
  </mergeCells>
  <conditionalFormatting sqref="E27:F30 F31 E32:F34 E26">
    <cfRule type="expression" dxfId="6" priority="4" stopIfTrue="1">
      <formula>OR($B$15=3,$B$15="")</formula>
    </cfRule>
    <cfRule type="expression" dxfId="5" priority="14">
      <formula>E26&lt;&gt;""</formula>
    </cfRule>
  </conditionalFormatting>
  <conditionalFormatting sqref="B10:B12 B14:B20 C27:D30 D31 C32:D34 C26">
    <cfRule type="expression" dxfId="4" priority="5">
      <formula>B10&lt;&gt;""</formula>
    </cfRule>
  </conditionalFormatting>
  <conditionalFormatting sqref="E24:F34">
    <cfRule type="expression" dxfId="3" priority="3">
      <formula>OR($B$10="",$B$15="",$B$15=3)</formula>
    </cfRule>
  </conditionalFormatting>
  <dataValidations count="4">
    <dataValidation type="decimal" operator="greaterThanOrEqual" allowBlank="1" showInputMessage="1" showErrorMessage="1" sqref="B11:B12 C28:F28 C30:C31 F30 D30 E30:E31" xr:uid="{A7527939-F93E-4C99-91FD-6187B78F99B2}">
      <formula1>0</formula1>
    </dataValidation>
    <dataValidation type="whole" allowBlank="1" showInputMessage="1" showErrorMessage="1" prompt="1 или 2 тр-ра" sqref="C34:F34" xr:uid="{2933931A-82E3-4115-8C5C-D6DBEDE7D5D8}">
      <formula1>1</formula1>
      <formula2>2</formula2>
    </dataValidation>
    <dataValidation type="whole" operator="greaterThan" allowBlank="1" showInputMessage="1" showErrorMessage="1" sqref="B20:B22" xr:uid="{E067FA12-E3EC-448B-A633-0C093A045604}">
      <formula1>0</formula1>
    </dataValidation>
    <dataValidation type="whole" operator="greaterThanOrEqual" allowBlank="1" showInputMessage="1" showErrorMessage="1" sqref="D31:D32 F31:F32 D31 D31 F31 D32 F32" xr:uid="{3FC96485-5236-432B-8BD5-C619255D6949}">
      <formula1>0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11BBD508-B22C-4BAD-80E5-D7840F9BA014}">
            <xm:f>OR($B$19="",$B$19=ставки!$B$2)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</x14:dxf>
          </x14:cfRule>
          <xm:sqref>A35:B35</xm:sqref>
        </x14:conditionalFormatting>
        <x14:conditionalFormatting xmlns:xm="http://schemas.microsoft.com/office/excel/2006/main">
          <x14:cfRule type="expression" priority="1" stopIfTrue="1" id="{5EC1ADA3-634D-4176-B759-2DC95A2A870D}">
            <xm:f>OR($B$10="",AND(расчет!$F$2,расчет!$E$2,$B$20=1,OR($B$10="ФЛ",$B$10="льгота")))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A23:F34</xm:sqref>
        </x14:conditionalFormatting>
        <x14:conditionalFormatting xmlns:xm="http://schemas.microsoft.com/office/excel/2006/main">
          <x14:cfRule type="expression" priority="2" id="{51B3E71D-249A-4A98-84E0-E3FB4BD0267B}">
            <xm:f>OR($B$10="",AND(расчет!$G$2,$B$20&lt;2))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bottom/>
                <vertical/>
                <horizontal/>
              </border>
            </x14:dxf>
          </x14:cfRule>
          <xm:sqref>A27:F34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prompt="выберите из списка" xr:uid="{2E370DB8-A033-43C3-B932-BE248720E0B8}">
          <x14:formula1>
            <xm:f>списки!$A$2:$A$5</xm:f>
          </x14:formula1>
          <xm:sqref>B10</xm:sqref>
        </x14:dataValidation>
        <x14:dataValidation type="list" allowBlank="1" showInputMessage="1" showErrorMessage="1" prompt="выберите из списка или введите свое значение" xr:uid="{1FBA3960-0213-419C-8645-1627DD870E5E}">
          <x14:formula1>
            <xm:f>списки!$D$2:$D$6</xm:f>
          </x14:formula1>
          <xm:sqref>B18</xm:sqref>
        </x14:dataValidation>
        <x14:dataValidation type="list" allowBlank="1" showInputMessage="1" showErrorMessage="1" prompt="выберите из списка" xr:uid="{4960F842-036A-4222-92A7-0281D7D5EF90}">
          <x14:formula1>
            <xm:f>списки!$C$2:$C$4</xm:f>
          </x14:formula1>
          <xm:sqref>B14</xm:sqref>
        </x14:dataValidation>
        <x14:dataValidation type="list" allowBlank="1" showInputMessage="1" showErrorMessage="1" prompt="выберите из списка" xr:uid="{BBAED1EB-A8A9-441C-8FFD-21B53C07EEE1}">
          <x14:formula1>
            <xm:f>списки!$B$2:$B$4</xm:f>
          </x14:formula1>
          <xm:sqref>B15</xm:sqref>
        </x14:dataValidation>
        <x14:dataValidation type="list" allowBlank="1" showInputMessage="1" showErrorMessage="1" prompt="выберите из списка" xr:uid="{AF090F68-2008-48DF-989D-868E43FDD039}">
          <x14:formula1>
            <xm:f>списки!$E$2:$E$6</xm:f>
          </x14:formula1>
          <xm:sqref>B19</xm:sqref>
        </x14:dataValidation>
        <x14:dataValidation type="list" allowBlank="1" showInputMessage="1" showErrorMessage="1" prompt="выберите из списка" xr:uid="{C4C188C6-65F2-412D-9499-4D79587F1547}">
          <x14:formula1>
            <xm:f>списки!$F$2:$F$4</xm:f>
          </x14:formula1>
          <xm:sqref>E26 C26</xm:sqref>
        </x14:dataValidation>
        <x14:dataValidation type="list" allowBlank="1" showInputMessage="1" showErrorMessage="1" prompt="выберите из списка" xr:uid="{5A5C9F8B-61A9-4303-AF55-602A4A07F56B}">
          <x14:formula1>
            <xm:f>списки!$H$2:$H$12</xm:f>
          </x14:formula1>
          <xm:sqref>C29:F29 C27:F27</xm:sqref>
        </x14:dataValidation>
        <x14:dataValidation type="list" allowBlank="1" showInputMessage="1" showErrorMessage="1" prompt="выберите из списка" xr:uid="{8D4A6713-0997-434C-BF54-F84009695BC1}">
          <x14:formula1>
            <xm:f>списки!$G$2:$G$12</xm:f>
          </x14:formula1>
          <xm:sqref>C33:F33</xm:sqref>
        </x14:dataValidation>
        <x14:dataValidation type="list" allowBlank="1" showInputMessage="1" showErrorMessage="1" prompt="выберите из списка" xr:uid="{5A315D23-46A0-43F6-ABE0-4913D6CA189C}">
          <x14:formula1>
            <xm:f>списки!$J$2:$J$3</xm:f>
          </x14:formula1>
          <xm:sqref>B16 B18</xm:sqref>
        </x14:dataValidation>
        <x14:dataValidation type="list" allowBlank="1" showInputMessage="1" showErrorMessage="1" prompt="выберите из списка" xr:uid="{122C4ECB-C517-4713-9AE9-B2709ECD73C8}">
          <x14:formula1>
            <xm:f>списки!$K$2:$K$3</xm:f>
          </x14:formula1>
          <xm:sqref>B17</xm:sqref>
        </x14:dataValidation>
        <x14:dataValidation type="list" operator="greaterThanOrEqual" allowBlank="1" showInputMessage="1" showErrorMessage="1" prompt="выберите из списка" xr:uid="{28E6E4D3-476B-40C1-87D9-B33BBCE458F7}">
          <x14:formula1>
            <xm:f>ставки!$B$54:$B$55</xm:f>
          </x14:formula1>
          <xm:sqref>E32 C32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0AB18-D02F-4C58-8AAC-960C2A747C80}">
  <dimension ref="A1:G30"/>
  <sheetViews>
    <sheetView workbookViewId="0">
      <selection activeCell="B5" sqref="B5"/>
    </sheetView>
  </sheetViews>
  <sheetFormatPr defaultRowHeight="15" x14ac:dyDescent="0.25"/>
  <cols>
    <col min="1" max="1" width="9.140625" customWidth="1"/>
    <col min="2" max="2" width="13.7109375" customWidth="1"/>
    <col min="3" max="3" width="13.5703125" customWidth="1"/>
    <col min="4" max="4" width="15.140625" customWidth="1"/>
    <col min="5" max="5" width="12.28515625" customWidth="1"/>
    <col min="6" max="6" width="11.7109375" style="1" customWidth="1"/>
    <col min="7" max="7" width="20.7109375" customWidth="1"/>
  </cols>
  <sheetData>
    <row r="1" spans="1:7" ht="57" customHeight="1" x14ac:dyDescent="0.25">
      <c r="A1" s="2"/>
      <c r="B1" s="76" t="s">
        <v>12</v>
      </c>
      <c r="C1" s="76" t="s">
        <v>13</v>
      </c>
      <c r="D1" s="74" t="s">
        <v>102</v>
      </c>
      <c r="E1" s="74" t="s">
        <v>105</v>
      </c>
      <c r="F1" s="74" t="s">
        <v>104</v>
      </c>
      <c r="G1" s="103" t="s">
        <v>106</v>
      </c>
    </row>
    <row r="2" spans="1:7" ht="15.75" x14ac:dyDescent="0.25">
      <c r="A2" s="53" t="s">
        <v>77</v>
      </c>
      <c r="B2" s="75">
        <f>IF(главная!B10&lt;&gt;"",IF(AND(OR(главная!B10="ФЛ",главная!B10="льгота"),F2,E2),IF(главная!B10&lt;&gt;"льгота",ставки!C6,ставки!B6),ставки!C8+ставки!C10+D2),0)</f>
        <v>0</v>
      </c>
      <c r="C2" s="75">
        <f>IF(расчет!B2&gt;ставки!C6,расчет!B2,расчет!B2*главная!B11)</f>
        <v>0</v>
      </c>
      <c r="D2" s="95">
        <f>IF(AND(главная!B14&lt;=0.4,главная!B11&lt;=150,главная!B16&lt;&gt;"временная"),0,ставки!C9)</f>
        <v>0</v>
      </c>
      <c r="E2" s="96" t="b">
        <f>AND(OR(AND(главная!B17="город",главная!B18&lt;&gt;"&gt;500",главная!B18&lt;&gt;"&lt;=500"),AND(главная!B17="село",главная!B18&lt;&gt;"&gt;500")),главная!B20&lt;2)</f>
        <v>0</v>
      </c>
      <c r="F2" s="96" t="b">
        <f>AND(главная!B11&lt;=15,главная!B14&lt;6,главная!B15=3)</f>
        <v>0</v>
      </c>
      <c r="G2" s="96" t="b">
        <f>AND(главная!B11&lt;=150,главная!B14&lt;6,главная!B15=3,OR(AND(главная!B17="город",главная!B18&lt;&gt;"&gt;500",главная!B18&lt;&gt;"&lt;=500",главная!B18&lt;&gt;"&lt;=300"),AND(главная!B17="село",главная!B18&lt;&gt;"&gt;500",главная!B18&lt;&gt;"&lt;=500")))</f>
        <v>0</v>
      </c>
    </row>
    <row r="3" spans="1:7" s="1" customFormat="1" ht="15.75" x14ac:dyDescent="0.25">
      <c r="A3" s="68"/>
      <c r="B3" s="69"/>
      <c r="C3" s="69"/>
    </row>
    <row r="4" spans="1:7" ht="15.75" x14ac:dyDescent="0.25">
      <c r="A4" s="53" t="s">
        <v>78</v>
      </c>
      <c r="B4" s="67"/>
      <c r="C4" s="97">
        <f>IF(G2,0,SUM(C5:C8))</f>
        <v>0</v>
      </c>
    </row>
    <row r="5" spans="1:7" s="1" customFormat="1" ht="15.75" x14ac:dyDescent="0.25">
      <c r="A5" s="76" t="s">
        <v>89</v>
      </c>
      <c r="B5" s="94">
        <f>IF(OR(главная!C27="",главная!C27="-"),0,VLOOKUP(главная!C27,ставки!A13:B22,2))</f>
        <v>0</v>
      </c>
      <c r="C5" s="94">
        <f>B5*главная!C28</f>
        <v>0</v>
      </c>
    </row>
    <row r="6" spans="1:7" s="1" customFormat="1" ht="15.75" x14ac:dyDescent="0.25">
      <c r="A6" s="76" t="s">
        <v>90</v>
      </c>
      <c r="B6" s="94">
        <f>IF(OR(главная!D27="",главная!D27="-"),0,VLOOKUP(главная!D27,ставки!A13:C22,3))</f>
        <v>0</v>
      </c>
      <c r="C6" s="94">
        <f>B6*главная!D28</f>
        <v>0</v>
      </c>
    </row>
    <row r="7" spans="1:7" s="1" customFormat="1" ht="15.75" x14ac:dyDescent="0.25">
      <c r="A7" s="76" t="s">
        <v>91</v>
      </c>
      <c r="B7" s="94">
        <f>IF(OR(главная!E27="",главная!E27="-"),0,VLOOKUP(главная!E27,ставки!A13:B22,2))</f>
        <v>0</v>
      </c>
      <c r="C7" s="94">
        <f>IF(главная!B15&lt;3,B7*главная!E28,0)</f>
        <v>0</v>
      </c>
    </row>
    <row r="8" spans="1:7" s="1" customFormat="1" ht="15.75" x14ac:dyDescent="0.25">
      <c r="A8" s="76" t="s">
        <v>92</v>
      </c>
      <c r="B8" s="94">
        <f>IF(OR(главная!F27="",главная!F27="-"),0,VLOOKUP(главная!F27,ставки!A13:C22,3))</f>
        <v>0</v>
      </c>
      <c r="C8" s="94">
        <f>IF(главная!B15&lt;3,B8*главная!F28,0)</f>
        <v>0</v>
      </c>
    </row>
    <row r="9" spans="1:7" s="1" customFormat="1" ht="15.75" x14ac:dyDescent="0.25">
      <c r="A9" s="68"/>
      <c r="B9" s="69"/>
      <c r="C9" s="69"/>
    </row>
    <row r="10" spans="1:7" ht="15.75" x14ac:dyDescent="0.25">
      <c r="A10" s="53" t="s">
        <v>79</v>
      </c>
      <c r="B10" s="67"/>
      <c r="C10" s="97">
        <f>IF(G2,0,SUM(C11:C14))</f>
        <v>0</v>
      </c>
    </row>
    <row r="11" spans="1:7" s="1" customFormat="1" ht="15.75" x14ac:dyDescent="0.25">
      <c r="A11" s="76" t="s">
        <v>89</v>
      </c>
      <c r="B11" s="94">
        <f>IF(OR(главная!C29="",главная!C29="-"),0,VLOOKUP(главная!C29,ставки!A24:B33,2))</f>
        <v>0</v>
      </c>
      <c r="C11" s="94">
        <f>B11*главная!C30</f>
        <v>0</v>
      </c>
    </row>
    <row r="12" spans="1:7" s="1" customFormat="1" ht="15.75" x14ac:dyDescent="0.25">
      <c r="A12" s="76" t="s">
        <v>90</v>
      </c>
      <c r="B12" s="94">
        <f>IF(OR(главная!D29="",главная!D29="-"),0,VLOOKUP(главная!D29,ставки!A24:C33,3))</f>
        <v>0</v>
      </c>
      <c r="C12" s="94">
        <f>B12*главная!D30</f>
        <v>0</v>
      </c>
    </row>
    <row r="13" spans="1:7" s="1" customFormat="1" ht="15.75" x14ac:dyDescent="0.25">
      <c r="A13" s="76" t="s">
        <v>91</v>
      </c>
      <c r="B13" s="94">
        <f>IF(OR(главная!E29="",главная!E29="-"),0,VLOOKUP(главная!E29,ставки!A24:B33,2))</f>
        <v>0</v>
      </c>
      <c r="C13" s="94">
        <f>IF(главная!B15&lt;3,B13*главная!E30,0)</f>
        <v>0</v>
      </c>
    </row>
    <row r="14" spans="1:7" s="1" customFormat="1" ht="15.75" x14ac:dyDescent="0.25">
      <c r="A14" s="76" t="s">
        <v>92</v>
      </c>
      <c r="B14" s="94">
        <f>IF(OR(главная!F26="",главная!F26="-"),0,VLOOKUP(главная!F26,ставки!A24:C33,3))</f>
        <v>0</v>
      </c>
      <c r="C14" s="94">
        <f>IF(главная!B15&lt;3,B14*главная!F30,0)</f>
        <v>0</v>
      </c>
    </row>
    <row r="15" spans="1:7" s="1" customFormat="1" ht="15.75" x14ac:dyDescent="0.25">
      <c r="A15" s="68"/>
      <c r="B15" s="69"/>
      <c r="C15" s="69"/>
    </row>
    <row r="16" spans="1:7" ht="15.75" x14ac:dyDescent="0.25">
      <c r="A16" s="53" t="s">
        <v>115</v>
      </c>
      <c r="B16" s="94">
        <f>IF(OR(главная!D31="",главная!D31="-"),0,ставки!B53)</f>
        <v>0</v>
      </c>
      <c r="C16" s="94">
        <f>IF(G2,0,B16*главная!D31)</f>
        <v>0</v>
      </c>
      <c r="D16" t="s">
        <v>19</v>
      </c>
    </row>
    <row r="17" spans="1:4" s="1" customFormat="1" ht="15.75" x14ac:dyDescent="0.25">
      <c r="A17" s="53" t="s">
        <v>116</v>
      </c>
      <c r="B17" s="94">
        <f>IF(OR(главная!F31="",главная!F31="-"),0,ставки!B53)</f>
        <v>0</v>
      </c>
      <c r="C17" s="94">
        <f>IF(OR(G2,главная!B15=3),0,B17*главная!F31)</f>
        <v>0</v>
      </c>
    </row>
    <row r="18" spans="1:4" s="1" customFormat="1" ht="15.75" x14ac:dyDescent="0.25">
      <c r="A18" s="68"/>
      <c r="B18" s="69"/>
      <c r="C18" s="69"/>
    </row>
    <row r="19" spans="1:4" s="1" customFormat="1" ht="15.75" x14ac:dyDescent="0.25">
      <c r="A19" s="53" t="s">
        <v>107</v>
      </c>
      <c r="B19" s="94">
        <f>IF(OR(главная!C33="",главная!C33="-"),0,VLOOKUP(главная!C33,ставки!A35:C44,главная!C34+1))</f>
        <v>0</v>
      </c>
      <c r="C19" s="94">
        <f>IF(G2,0,B19*главная!$B$11)</f>
        <v>0</v>
      </c>
    </row>
    <row r="20" spans="1:4" s="1" customFormat="1" ht="15.75" x14ac:dyDescent="0.25">
      <c r="A20" s="53" t="s">
        <v>108</v>
      </c>
      <c r="B20" s="94">
        <f>IF(OR(главная!E33="",главная!E33="-"),0,VLOOKUP(главная!E33,ставки!A35:C44,главная!E34+1))</f>
        <v>0</v>
      </c>
      <c r="C20" s="94">
        <f>IF(OR(G2,главная!B15=3),0,B20*главная!$B$11)</f>
        <v>0</v>
      </c>
    </row>
    <row r="21" spans="1:4" s="1" customFormat="1" ht="15.75" x14ac:dyDescent="0.25">
      <c r="A21" s="68"/>
      <c r="B21" s="69"/>
      <c r="C21" s="69"/>
    </row>
    <row r="22" spans="1:4" ht="15.75" x14ac:dyDescent="0.25">
      <c r="A22" s="53" t="s">
        <v>110</v>
      </c>
      <c r="B22" s="94">
        <f>IF(OR(главная!C26="",главная!C26="-"),0,VLOOKUP(главная!C26,ставки!A46:B48,2))</f>
        <v>0</v>
      </c>
      <c r="C22" s="94">
        <f>B22</f>
        <v>0</v>
      </c>
    </row>
    <row r="23" spans="1:4" s="1" customFormat="1" ht="15.75" x14ac:dyDescent="0.25">
      <c r="A23" s="53" t="s">
        <v>109</v>
      </c>
      <c r="B23" s="94">
        <f>IF(OR(главная!E26="",главная!E26="-"),0,VLOOKUP(главная!E26,ставки!A46:B48,2))</f>
        <v>0</v>
      </c>
      <c r="C23" s="94">
        <f>IF(главная!B15=3,0,B23)</f>
        <v>0</v>
      </c>
    </row>
    <row r="24" spans="1:4" s="1" customFormat="1" ht="15.75" x14ac:dyDescent="0.25">
      <c r="A24" s="68"/>
      <c r="B24" s="109"/>
      <c r="C24" s="109"/>
      <c r="D24" s="3"/>
    </row>
    <row r="25" spans="1:4" s="1" customFormat="1" ht="15.75" x14ac:dyDescent="0.25">
      <c r="A25" s="53" t="s">
        <v>115</v>
      </c>
      <c r="B25" s="94">
        <f>IF(OR(главная!C32="",главная!C32="-"),0,VLOOKUP(главная!C32,ставки!B54:C55,2))</f>
        <v>0</v>
      </c>
      <c r="C25" s="94">
        <f>IF(G2,0,B25*главная!D32)</f>
        <v>0</v>
      </c>
      <c r="D25" s="1" t="s">
        <v>123</v>
      </c>
    </row>
    <row r="26" spans="1:4" s="1" customFormat="1" ht="15.75" x14ac:dyDescent="0.25">
      <c r="A26" s="53" t="s">
        <v>116</v>
      </c>
      <c r="B26" s="94">
        <f>IF(OR(главная!E32="",главная!E32="-"),0,VLOOKUP(главная!E32,ставки!B54:C55,2))</f>
        <v>0</v>
      </c>
      <c r="C26" s="94">
        <f>IF(G2,0,B26*главная!F32)</f>
        <v>0</v>
      </c>
      <c r="D26" s="1" t="s">
        <v>124</v>
      </c>
    </row>
    <row r="28" spans="1:4" ht="15.75" x14ac:dyDescent="0.25">
      <c r="A28" s="102" t="s">
        <v>111</v>
      </c>
      <c r="B28" s="94">
        <f>IF(главная!B19&gt;ставки!B2,C28/2*(1+ставки!B51),C28)</f>
        <v>0</v>
      </c>
      <c r="C28" s="110">
        <f>C2+IF(B2&gt;ставки!C6,C4+C10+C16+C17+C19+C20+C22+C23+C25+C26,0)</f>
        <v>0</v>
      </c>
    </row>
    <row r="29" spans="1:4" ht="15.75" x14ac:dyDescent="0.25">
      <c r="A29" s="102" t="s">
        <v>21</v>
      </c>
      <c r="B29" s="94">
        <f>B28*ставки!D2</f>
        <v>0</v>
      </c>
    </row>
    <row r="30" spans="1:4" ht="15.75" x14ac:dyDescent="0.25">
      <c r="A30" s="102" t="s">
        <v>112</v>
      </c>
      <c r="B30" s="94">
        <f>IF(расчет!B2&gt;ставки!C6,B28+B29,B28)</f>
        <v>0</v>
      </c>
    </row>
  </sheetData>
  <sheetProtection algorithmName="SHA-512" hashValue="7smMCW57t8sCNSkJS8qKvy83hZM6Aq9KzZ87WwE7eQ8T1HSf215IFjMH/8ds2+4b7lR9YOs22dm6BAvtzWztDw==" saltValue="PObSHM0h3IPWV5lipWat6A==" spinCount="100000" sheet="1" selectLockedCells="1" selectUn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96059-D747-47D9-846B-7A2EA009BA45}">
  <dimension ref="A1:H55"/>
  <sheetViews>
    <sheetView workbookViewId="0"/>
  </sheetViews>
  <sheetFormatPr defaultRowHeight="15" x14ac:dyDescent="0.25"/>
  <cols>
    <col min="1" max="1" width="28.85546875" customWidth="1"/>
    <col min="2" max="2" width="14.5703125" customWidth="1"/>
    <col min="3" max="3" width="12.5703125" style="1" customWidth="1"/>
    <col min="4" max="4" width="14.140625" customWidth="1"/>
    <col min="5" max="5" width="14" style="1" customWidth="1"/>
  </cols>
  <sheetData>
    <row r="1" spans="1:8" ht="26.25" customHeight="1" x14ac:dyDescent="0.25">
      <c r="A1" s="16" t="s">
        <v>48</v>
      </c>
    </row>
    <row r="2" spans="1:8" ht="15.75" x14ac:dyDescent="0.25">
      <c r="A2" s="21" t="s">
        <v>43</v>
      </c>
      <c r="B2" s="93">
        <v>2023</v>
      </c>
      <c r="C2" s="28" t="s">
        <v>60</v>
      </c>
      <c r="D2" s="9">
        <v>0.2</v>
      </c>
    </row>
    <row r="3" spans="1:8" s="1" customFormat="1" x14ac:dyDescent="0.25">
      <c r="A3" s="84"/>
      <c r="B3" s="85" t="s">
        <v>88</v>
      </c>
      <c r="C3" s="86"/>
      <c r="F3" s="3"/>
      <c r="G3" s="3"/>
      <c r="H3" s="3"/>
    </row>
    <row r="4" spans="1:8" s="1" customFormat="1" ht="15.75" x14ac:dyDescent="0.25">
      <c r="A4" s="87" t="s">
        <v>31</v>
      </c>
      <c r="B4" s="88"/>
      <c r="C4" s="88"/>
      <c r="D4" s="82"/>
      <c r="E4" s="15"/>
      <c r="F4" s="3"/>
    </row>
    <row r="5" spans="1:8" s="1" customFormat="1" x14ac:dyDescent="0.25">
      <c r="A5" s="19" t="s">
        <v>50</v>
      </c>
      <c r="B5" s="7" t="s">
        <v>95</v>
      </c>
      <c r="C5" s="7" t="s">
        <v>96</v>
      </c>
      <c r="D5" s="15"/>
      <c r="E5" s="15"/>
      <c r="F5" s="3"/>
    </row>
    <row r="6" spans="1:8" s="1" customFormat="1" x14ac:dyDescent="0.25">
      <c r="A6" s="83" t="s">
        <v>93</v>
      </c>
      <c r="B6" s="89">
        <v>1064</v>
      </c>
      <c r="C6" s="89">
        <v>5000</v>
      </c>
      <c r="D6" s="15"/>
      <c r="E6" s="15"/>
      <c r="F6" s="3"/>
    </row>
    <row r="7" spans="1:8" s="1" customFormat="1" x14ac:dyDescent="0.25">
      <c r="A7" s="83"/>
      <c r="B7" s="139" t="s">
        <v>94</v>
      </c>
      <c r="C7" s="140"/>
      <c r="D7" s="15"/>
      <c r="E7" s="15"/>
      <c r="F7" s="3"/>
    </row>
    <row r="8" spans="1:8" s="1" customFormat="1" x14ac:dyDescent="0.25">
      <c r="A8" s="66" t="s">
        <v>81</v>
      </c>
      <c r="B8" s="64" t="s">
        <v>80</v>
      </c>
      <c r="C8" s="62">
        <v>7073.99</v>
      </c>
      <c r="D8" s="15"/>
      <c r="E8" s="15"/>
      <c r="F8" s="77"/>
    </row>
    <row r="9" spans="1:8" s="1" customFormat="1" x14ac:dyDescent="0.25">
      <c r="A9" s="66" t="s">
        <v>83</v>
      </c>
      <c r="B9" s="65" t="s">
        <v>85</v>
      </c>
      <c r="C9" s="63">
        <v>624.95000000000005</v>
      </c>
      <c r="D9" s="15"/>
      <c r="E9" s="15"/>
      <c r="F9" s="3"/>
    </row>
    <row r="10" spans="1:8" s="1" customFormat="1" x14ac:dyDescent="0.25">
      <c r="A10" s="66" t="s">
        <v>82</v>
      </c>
      <c r="B10" s="64" t="s">
        <v>84</v>
      </c>
      <c r="C10" s="62">
        <v>17507.82</v>
      </c>
      <c r="D10" s="15"/>
      <c r="E10" s="15"/>
    </row>
    <row r="11" spans="1:8" s="1" customFormat="1" x14ac:dyDescent="0.25">
      <c r="A11" s="18"/>
      <c r="B11" s="7" t="s">
        <v>51</v>
      </c>
      <c r="C11" s="7" t="s">
        <v>52</v>
      </c>
      <c r="D11" s="15"/>
      <c r="E11" s="15"/>
    </row>
    <row r="12" spans="1:8" s="1" customFormat="1" x14ac:dyDescent="0.25">
      <c r="A12" s="20" t="s">
        <v>53</v>
      </c>
      <c r="B12" s="11"/>
      <c r="C12" s="11"/>
      <c r="D12" s="15"/>
      <c r="E12" s="15"/>
    </row>
    <row r="13" spans="1:8" s="1" customFormat="1" x14ac:dyDescent="0.25">
      <c r="A13" s="2">
        <v>16</v>
      </c>
      <c r="B13" s="6">
        <v>1387749</v>
      </c>
      <c r="C13" s="6">
        <v>5022693</v>
      </c>
      <c r="D13" s="15"/>
      <c r="E13" s="15"/>
    </row>
    <row r="14" spans="1:8" s="1" customFormat="1" x14ac:dyDescent="0.25">
      <c r="A14" s="2">
        <v>25</v>
      </c>
      <c r="B14" s="6">
        <v>1387749</v>
      </c>
      <c r="C14" s="6">
        <v>5022693</v>
      </c>
      <c r="D14" s="15"/>
      <c r="E14" s="15"/>
    </row>
    <row r="15" spans="1:8" s="1" customFormat="1" x14ac:dyDescent="0.25">
      <c r="A15" s="2">
        <v>35</v>
      </c>
      <c r="B15" s="6">
        <v>1387749</v>
      </c>
      <c r="C15" s="6">
        <v>5022693</v>
      </c>
      <c r="D15" s="15"/>
      <c r="E15" s="15"/>
    </row>
    <row r="16" spans="1:8" s="1" customFormat="1" x14ac:dyDescent="0.25">
      <c r="A16" s="2">
        <v>50</v>
      </c>
      <c r="B16" s="6">
        <v>1387749</v>
      </c>
      <c r="C16" s="6">
        <v>5022693</v>
      </c>
      <c r="D16" s="15"/>
      <c r="E16" s="15"/>
    </row>
    <row r="17" spans="1:5" s="1" customFormat="1" x14ac:dyDescent="0.25">
      <c r="A17" s="2">
        <v>70</v>
      </c>
      <c r="B17" s="6">
        <v>1603556</v>
      </c>
      <c r="C17" s="6">
        <v>1917510</v>
      </c>
      <c r="D17" s="15"/>
      <c r="E17" s="15"/>
    </row>
    <row r="18" spans="1:5" s="1" customFormat="1" x14ac:dyDescent="0.25">
      <c r="A18" s="2">
        <v>95</v>
      </c>
      <c r="B18" s="6">
        <v>1603556</v>
      </c>
      <c r="C18" s="6">
        <v>1917510</v>
      </c>
      <c r="D18" s="15"/>
      <c r="E18" s="15"/>
    </row>
    <row r="19" spans="1:5" s="1" customFormat="1" x14ac:dyDescent="0.25">
      <c r="A19" s="2">
        <v>120</v>
      </c>
      <c r="B19" s="6">
        <v>5103197</v>
      </c>
      <c r="C19" s="32">
        <v>7789210</v>
      </c>
      <c r="D19" s="15"/>
      <c r="E19" s="15"/>
    </row>
    <row r="20" spans="1:5" s="1" customFormat="1" x14ac:dyDescent="0.25">
      <c r="A20" s="2">
        <v>150</v>
      </c>
      <c r="B20" s="6">
        <v>5103197</v>
      </c>
      <c r="C20" s="32">
        <v>7789210</v>
      </c>
      <c r="D20" s="15"/>
      <c r="E20" s="15"/>
    </row>
    <row r="21" spans="1:5" s="1" customFormat="1" x14ac:dyDescent="0.25">
      <c r="A21" s="2">
        <v>185</v>
      </c>
      <c r="B21" s="6">
        <v>5103197</v>
      </c>
      <c r="C21" s="32">
        <v>7789210</v>
      </c>
      <c r="D21" s="15"/>
      <c r="E21" s="15"/>
    </row>
    <row r="22" spans="1:5" s="1" customFormat="1" x14ac:dyDescent="0.25">
      <c r="A22" s="2">
        <v>240</v>
      </c>
      <c r="B22" s="23"/>
      <c r="C22" s="23"/>
      <c r="D22" s="15"/>
      <c r="E22" s="15"/>
    </row>
    <row r="23" spans="1:5" s="1" customFormat="1" x14ac:dyDescent="0.25">
      <c r="A23" s="20" t="s">
        <v>49</v>
      </c>
      <c r="B23" s="22"/>
      <c r="C23" s="22"/>
      <c r="D23" s="15"/>
      <c r="E23" s="15"/>
    </row>
    <row r="24" spans="1:5" s="1" customFormat="1" x14ac:dyDescent="0.25">
      <c r="A24" s="2">
        <v>16</v>
      </c>
      <c r="B24" s="8">
        <v>1885634</v>
      </c>
      <c r="C24" s="8">
        <v>4912212</v>
      </c>
      <c r="D24" s="15"/>
      <c r="E24" s="15"/>
    </row>
    <row r="25" spans="1:5" s="1" customFormat="1" x14ac:dyDescent="0.25">
      <c r="A25" s="2">
        <v>25</v>
      </c>
      <c r="B25" s="8">
        <v>1885634</v>
      </c>
      <c r="C25" s="8">
        <v>4912212</v>
      </c>
      <c r="D25" s="15"/>
      <c r="E25" s="15"/>
    </row>
    <row r="26" spans="1:5" s="1" customFormat="1" x14ac:dyDescent="0.25">
      <c r="A26" s="2">
        <v>35</v>
      </c>
      <c r="B26" s="8">
        <v>1885634</v>
      </c>
      <c r="C26" s="8">
        <v>4912212</v>
      </c>
      <c r="D26" s="15"/>
      <c r="E26" s="15"/>
    </row>
    <row r="27" spans="1:5" s="1" customFormat="1" x14ac:dyDescent="0.25">
      <c r="A27" s="2">
        <v>50</v>
      </c>
      <c r="B27" s="8">
        <v>1885634</v>
      </c>
      <c r="C27" s="8">
        <v>4912212</v>
      </c>
      <c r="D27" s="15"/>
      <c r="E27" s="15"/>
    </row>
    <row r="28" spans="1:5" s="1" customFormat="1" x14ac:dyDescent="0.25">
      <c r="A28" s="2">
        <v>70</v>
      </c>
      <c r="B28" s="8">
        <v>3066308</v>
      </c>
      <c r="C28" s="8">
        <v>2651669</v>
      </c>
      <c r="D28" s="15"/>
      <c r="E28" s="15"/>
    </row>
    <row r="29" spans="1:5" s="1" customFormat="1" x14ac:dyDescent="0.25">
      <c r="A29" s="2">
        <v>95</v>
      </c>
      <c r="B29" s="8">
        <v>3066308</v>
      </c>
      <c r="C29" s="8">
        <v>2651669</v>
      </c>
      <c r="D29" s="15"/>
      <c r="E29" s="15"/>
    </row>
    <row r="30" spans="1:5" s="1" customFormat="1" x14ac:dyDescent="0.25">
      <c r="A30" s="2">
        <v>120</v>
      </c>
      <c r="B30" s="8">
        <v>1967102</v>
      </c>
      <c r="C30" s="8">
        <v>2954194</v>
      </c>
      <c r="D30" s="15"/>
      <c r="E30" s="15"/>
    </row>
    <row r="31" spans="1:5" s="1" customFormat="1" x14ac:dyDescent="0.25">
      <c r="A31" s="2">
        <v>150</v>
      </c>
      <c r="B31" s="8">
        <v>1967102</v>
      </c>
      <c r="C31" s="8">
        <v>2954194</v>
      </c>
      <c r="D31" s="15"/>
      <c r="E31" s="15"/>
    </row>
    <row r="32" spans="1:5" s="1" customFormat="1" x14ac:dyDescent="0.25">
      <c r="A32" s="2">
        <v>185</v>
      </c>
      <c r="B32" s="8">
        <v>1967102</v>
      </c>
      <c r="C32" s="8">
        <v>2954194</v>
      </c>
      <c r="D32" s="15"/>
      <c r="E32" s="15"/>
    </row>
    <row r="33" spans="1:5" s="1" customFormat="1" x14ac:dyDescent="0.25">
      <c r="A33" s="2">
        <v>240</v>
      </c>
      <c r="B33" s="8">
        <v>2504037</v>
      </c>
      <c r="C33" s="8">
        <v>3925434</v>
      </c>
      <c r="D33" s="15"/>
      <c r="E33" s="15"/>
    </row>
    <row r="34" spans="1:5" s="1" customFormat="1" x14ac:dyDescent="0.25">
      <c r="A34" s="20" t="s">
        <v>54</v>
      </c>
      <c r="B34" s="25" t="s">
        <v>57</v>
      </c>
      <c r="C34" s="25" t="s">
        <v>58</v>
      </c>
      <c r="D34" s="15"/>
      <c r="E34" s="15"/>
    </row>
    <row r="35" spans="1:5" s="1" customFormat="1" x14ac:dyDescent="0.25">
      <c r="A35" s="2">
        <v>16</v>
      </c>
      <c r="B35" s="78"/>
      <c r="C35" s="26"/>
      <c r="D35" s="15"/>
      <c r="E35" s="15"/>
    </row>
    <row r="36" spans="1:5" s="1" customFormat="1" x14ac:dyDescent="0.25">
      <c r="A36" s="2">
        <v>25</v>
      </c>
      <c r="B36" s="24">
        <v>19657</v>
      </c>
      <c r="C36" s="27">
        <v>21886</v>
      </c>
      <c r="D36" s="15"/>
      <c r="E36" s="15"/>
    </row>
    <row r="37" spans="1:5" s="1" customFormat="1" x14ac:dyDescent="0.25">
      <c r="A37" s="2">
        <v>40</v>
      </c>
      <c r="B37" s="24">
        <v>19657</v>
      </c>
      <c r="C37" s="27">
        <v>21886</v>
      </c>
      <c r="D37" s="15"/>
      <c r="E37" s="15"/>
    </row>
    <row r="38" spans="1:5" s="1" customFormat="1" x14ac:dyDescent="0.25">
      <c r="A38" s="2">
        <v>63</v>
      </c>
      <c r="B38" s="24">
        <v>19657</v>
      </c>
      <c r="C38" s="27">
        <v>21886</v>
      </c>
      <c r="D38" s="15"/>
      <c r="E38" s="15"/>
    </row>
    <row r="39" spans="1:5" s="1" customFormat="1" x14ac:dyDescent="0.25">
      <c r="A39" s="2">
        <v>100</v>
      </c>
      <c r="B39" s="24">
        <v>19657</v>
      </c>
      <c r="C39" s="27">
        <v>21886</v>
      </c>
      <c r="D39" s="15"/>
      <c r="E39" s="15"/>
    </row>
    <row r="40" spans="1:5" s="1" customFormat="1" x14ac:dyDescent="0.25">
      <c r="A40" s="2">
        <v>160</v>
      </c>
      <c r="B40" s="24">
        <v>19657</v>
      </c>
      <c r="C40" s="79">
        <v>20855</v>
      </c>
      <c r="D40" s="15"/>
      <c r="E40" s="15"/>
    </row>
    <row r="41" spans="1:5" s="1" customFormat="1" x14ac:dyDescent="0.25">
      <c r="A41" s="2">
        <v>250</v>
      </c>
      <c r="B41" s="24">
        <v>19657</v>
      </c>
      <c r="C41" s="79">
        <v>20855</v>
      </c>
      <c r="D41" s="15"/>
      <c r="E41" s="15"/>
    </row>
    <row r="42" spans="1:5" s="1" customFormat="1" x14ac:dyDescent="0.25">
      <c r="A42" s="2">
        <v>400</v>
      </c>
      <c r="B42" s="24">
        <v>9477</v>
      </c>
      <c r="C42" s="79">
        <v>20412</v>
      </c>
      <c r="D42" s="15"/>
      <c r="E42" s="15"/>
    </row>
    <row r="43" spans="1:5" s="1" customFormat="1" x14ac:dyDescent="0.25">
      <c r="A43" s="2">
        <v>630</v>
      </c>
      <c r="B43" s="79">
        <v>10640</v>
      </c>
      <c r="C43" s="79">
        <v>13647</v>
      </c>
      <c r="D43" s="15"/>
      <c r="E43" s="15"/>
    </row>
    <row r="44" spans="1:5" s="1" customFormat="1" x14ac:dyDescent="0.25">
      <c r="A44" s="2">
        <v>1000</v>
      </c>
      <c r="B44" s="79">
        <v>5431</v>
      </c>
      <c r="C44" s="79">
        <v>7910</v>
      </c>
      <c r="D44" s="15"/>
      <c r="E44" s="15"/>
    </row>
    <row r="45" spans="1:5" s="1" customFormat="1" x14ac:dyDescent="0.25">
      <c r="A45" s="20" t="s">
        <v>55</v>
      </c>
      <c r="B45" s="22"/>
      <c r="C45" s="22"/>
      <c r="D45" s="15"/>
      <c r="E45" s="15"/>
    </row>
    <row r="46" spans="1:5" s="1" customFormat="1" x14ac:dyDescent="0.25">
      <c r="A46" s="30" t="s">
        <v>26</v>
      </c>
      <c r="B46" s="50">
        <v>18927</v>
      </c>
      <c r="C46" s="80"/>
      <c r="D46" s="15"/>
      <c r="E46" s="15"/>
    </row>
    <row r="47" spans="1:5" s="1" customFormat="1" x14ac:dyDescent="0.25">
      <c r="A47" s="30" t="s">
        <v>27</v>
      </c>
      <c r="B47" s="50">
        <v>25564</v>
      </c>
      <c r="C47" s="81"/>
      <c r="D47" s="15"/>
      <c r="E47" s="15"/>
    </row>
    <row r="48" spans="1:5" s="1" customFormat="1" x14ac:dyDescent="0.25">
      <c r="A48" s="30" t="s">
        <v>61</v>
      </c>
      <c r="B48" s="50">
        <v>39291</v>
      </c>
      <c r="C48" s="81"/>
      <c r="D48" s="15"/>
      <c r="E48" s="15"/>
    </row>
    <row r="49" spans="1:6" s="1" customFormat="1" x14ac:dyDescent="0.25">
      <c r="A49" s="3"/>
      <c r="B49" s="3"/>
      <c r="C49" s="3"/>
      <c r="D49" s="15"/>
      <c r="E49" s="15"/>
    </row>
    <row r="50" spans="1:6" s="1" customFormat="1" x14ac:dyDescent="0.25">
      <c r="A50" s="20" t="s">
        <v>33</v>
      </c>
      <c r="B50" s="45">
        <f>B2+1</f>
        <v>2024</v>
      </c>
      <c r="C50" s="46">
        <f>B50+1</f>
        <v>2025</v>
      </c>
      <c r="D50" s="15"/>
      <c r="E50" s="15"/>
      <c r="F50" s="3"/>
    </row>
    <row r="51" spans="1:6" s="1" customFormat="1" x14ac:dyDescent="0.25">
      <c r="A51" s="2" t="s">
        <v>56</v>
      </c>
      <c r="B51" s="9">
        <v>1.0509999999999999</v>
      </c>
      <c r="C51" s="9">
        <v>1.0429999999999999</v>
      </c>
      <c r="D51" s="3"/>
      <c r="E51" s="15"/>
      <c r="F51" s="3"/>
    </row>
    <row r="52" spans="1:6" s="1" customFormat="1" x14ac:dyDescent="0.25">
      <c r="A52" s="17"/>
      <c r="B52" s="3"/>
      <c r="C52" s="3"/>
      <c r="D52" s="15"/>
      <c r="E52" s="15"/>
    </row>
    <row r="53" spans="1:6" s="1" customFormat="1" x14ac:dyDescent="0.25">
      <c r="A53" s="20" t="s">
        <v>62</v>
      </c>
      <c r="B53" s="32">
        <v>2086494</v>
      </c>
      <c r="C53" s="31"/>
      <c r="D53" s="15"/>
      <c r="E53" s="15"/>
    </row>
    <row r="54" spans="1:6" x14ac:dyDescent="0.25">
      <c r="A54" s="2" t="s">
        <v>120</v>
      </c>
      <c r="B54" s="2" t="s">
        <v>121</v>
      </c>
      <c r="C54" s="6">
        <v>58252</v>
      </c>
    </row>
    <row r="55" spans="1:6" x14ac:dyDescent="0.25">
      <c r="A55" s="2" t="s">
        <v>120</v>
      </c>
      <c r="B55" s="2" t="s">
        <v>122</v>
      </c>
      <c r="C55" s="6">
        <v>63906</v>
      </c>
    </row>
  </sheetData>
  <sheetProtection algorithmName="SHA-512" hashValue="1Fu5NP4jFFZ1dkCmsyJo10CBHDS8d0B1OwV7XFrUc0enJx6Mv+UEhHIFWdmn95IPtGp0xisaQMncB+s2HwzZpw==" saltValue="Pw8K/BiKtJ/XadYp8yqENA==" spinCount="100000" sheet="1" selectLockedCells="1" selectUnlockedCells="1"/>
  <mergeCells count="1">
    <mergeCell ref="B7:C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F0E65-0D5A-4F36-92CA-BD5962442D07}">
  <dimension ref="A1:L21"/>
  <sheetViews>
    <sheetView workbookViewId="0"/>
  </sheetViews>
  <sheetFormatPr defaultRowHeight="15" x14ac:dyDescent="0.25"/>
  <cols>
    <col min="1" max="1" width="11.5703125" customWidth="1"/>
    <col min="2" max="2" width="14.85546875" customWidth="1"/>
    <col min="3" max="4" width="12.7109375" customWidth="1"/>
    <col min="7" max="7" width="12.28515625" customWidth="1"/>
    <col min="10" max="10" width="17.28515625" customWidth="1"/>
    <col min="11" max="11" width="19.140625" customWidth="1"/>
  </cols>
  <sheetData>
    <row r="1" spans="1:12" s="1" customFormat="1" ht="35.25" customHeight="1" x14ac:dyDescent="0.25">
      <c r="A1" s="5" t="s">
        <v>28</v>
      </c>
      <c r="B1" s="5" t="s">
        <v>29</v>
      </c>
      <c r="C1" s="5" t="s">
        <v>4</v>
      </c>
      <c r="D1" s="5" t="s">
        <v>30</v>
      </c>
      <c r="E1" s="5" t="s">
        <v>33</v>
      </c>
      <c r="F1" s="5" t="s">
        <v>34</v>
      </c>
      <c r="G1" s="5" t="s">
        <v>35</v>
      </c>
      <c r="H1" s="5" t="s">
        <v>32</v>
      </c>
      <c r="I1" s="5" t="s">
        <v>36</v>
      </c>
      <c r="J1" s="49" t="s">
        <v>63</v>
      </c>
      <c r="K1" s="5" t="s">
        <v>74</v>
      </c>
      <c r="L1" s="5" t="s">
        <v>99</v>
      </c>
    </row>
    <row r="2" spans="1:12" x14ac:dyDescent="0.25">
      <c r="A2" s="4" t="s">
        <v>23</v>
      </c>
      <c r="B2" s="4">
        <v>3</v>
      </c>
      <c r="C2" s="4">
        <v>0.23</v>
      </c>
      <c r="D2" s="4" t="s">
        <v>69</v>
      </c>
      <c r="E2" s="4">
        <f>ставки!B2</f>
        <v>2023</v>
      </c>
      <c r="F2" s="4" t="s">
        <v>26</v>
      </c>
      <c r="G2" s="12" t="s">
        <v>38</v>
      </c>
      <c r="H2" s="12" t="s">
        <v>38</v>
      </c>
      <c r="I2" s="4" t="s">
        <v>37</v>
      </c>
      <c r="J2" s="4" t="s">
        <v>64</v>
      </c>
      <c r="K2" s="4" t="s">
        <v>75</v>
      </c>
      <c r="L2" s="92">
        <v>1</v>
      </c>
    </row>
    <row r="3" spans="1:12" x14ac:dyDescent="0.25">
      <c r="A3" s="4" t="s">
        <v>24</v>
      </c>
      <c r="B3" s="4">
        <v>2</v>
      </c>
      <c r="C3" s="4">
        <v>0.4</v>
      </c>
      <c r="D3" s="4" t="s">
        <v>72</v>
      </c>
      <c r="E3" s="4">
        <f>E2+1</f>
        <v>2024</v>
      </c>
      <c r="F3" s="4" t="s">
        <v>27</v>
      </c>
      <c r="G3" s="1">
        <v>16</v>
      </c>
      <c r="H3" s="1">
        <v>16</v>
      </c>
      <c r="I3" s="4" t="s">
        <v>38</v>
      </c>
      <c r="J3" s="4" t="s">
        <v>65</v>
      </c>
      <c r="K3" s="4" t="s">
        <v>103</v>
      </c>
      <c r="L3" s="4" t="s">
        <v>100</v>
      </c>
    </row>
    <row r="4" spans="1:12" x14ac:dyDescent="0.25">
      <c r="A4" s="4" t="s">
        <v>25</v>
      </c>
      <c r="B4" s="4">
        <v>1</v>
      </c>
      <c r="C4" s="4">
        <v>6</v>
      </c>
      <c r="D4" s="4" t="s">
        <v>73</v>
      </c>
      <c r="E4" s="4">
        <f t="shared" ref="E4:E6" si="0">E3+1</f>
        <v>2025</v>
      </c>
      <c r="F4" s="4" t="s">
        <v>61</v>
      </c>
      <c r="G4" s="1">
        <v>25</v>
      </c>
      <c r="H4" s="1">
        <v>25</v>
      </c>
    </row>
    <row r="5" spans="1:12" x14ac:dyDescent="0.25">
      <c r="A5" s="90" t="s">
        <v>101</v>
      </c>
      <c r="B5" s="4"/>
      <c r="C5" s="4"/>
      <c r="D5" s="4" t="s">
        <v>86</v>
      </c>
      <c r="E5" s="4">
        <f t="shared" si="0"/>
        <v>2026</v>
      </c>
      <c r="F5" s="4"/>
      <c r="G5" s="1">
        <v>40</v>
      </c>
      <c r="H5" s="1">
        <v>35</v>
      </c>
    </row>
    <row r="6" spans="1:12" x14ac:dyDescent="0.25">
      <c r="A6" s="4"/>
      <c r="B6" s="4"/>
      <c r="C6" s="4"/>
      <c r="D6" s="4" t="s">
        <v>87</v>
      </c>
      <c r="E6" s="4">
        <f t="shared" si="0"/>
        <v>2027</v>
      </c>
      <c r="F6" s="4"/>
      <c r="G6" s="1">
        <v>63</v>
      </c>
      <c r="H6" s="1">
        <v>50</v>
      </c>
    </row>
    <row r="7" spans="1:12" x14ac:dyDescent="0.25">
      <c r="A7" s="4"/>
      <c r="B7" s="4"/>
      <c r="C7" s="4"/>
      <c r="D7" s="4"/>
      <c r="E7" s="4"/>
      <c r="F7" s="4"/>
      <c r="G7" s="1">
        <v>100</v>
      </c>
      <c r="H7" s="1">
        <v>70</v>
      </c>
    </row>
    <row r="8" spans="1:12" x14ac:dyDescent="0.25">
      <c r="A8" s="4"/>
      <c r="B8" s="4"/>
      <c r="C8" s="4"/>
      <c r="D8" s="4"/>
      <c r="E8" s="4"/>
      <c r="F8" s="4"/>
      <c r="G8" s="1">
        <v>160</v>
      </c>
      <c r="H8" s="1">
        <v>95</v>
      </c>
    </row>
    <row r="9" spans="1:12" x14ac:dyDescent="0.25">
      <c r="A9" s="4"/>
      <c r="B9" s="4"/>
      <c r="C9" s="4"/>
      <c r="D9" s="4"/>
      <c r="E9" s="4"/>
      <c r="F9" s="4"/>
      <c r="G9" s="1">
        <v>250</v>
      </c>
      <c r="H9" s="1">
        <v>120</v>
      </c>
    </row>
    <row r="10" spans="1:12" x14ac:dyDescent="0.25">
      <c r="A10" s="4"/>
      <c r="B10" s="4"/>
      <c r="C10" s="4"/>
      <c r="D10" s="4"/>
      <c r="E10" s="4"/>
      <c r="F10" s="4"/>
      <c r="G10" s="1">
        <v>400</v>
      </c>
      <c r="H10" s="1">
        <v>150</v>
      </c>
    </row>
    <row r="11" spans="1:12" x14ac:dyDescent="0.25">
      <c r="A11" s="4"/>
      <c r="B11" s="4"/>
      <c r="C11" s="4"/>
      <c r="D11" s="4"/>
      <c r="E11" s="4"/>
      <c r="F11" s="4"/>
      <c r="G11" s="1">
        <v>630</v>
      </c>
      <c r="H11" s="1">
        <v>185</v>
      </c>
    </row>
    <row r="12" spans="1:12" x14ac:dyDescent="0.25">
      <c r="A12" s="4"/>
      <c r="B12" s="4"/>
      <c r="C12" s="4"/>
      <c r="D12" s="4"/>
      <c r="E12" s="4"/>
      <c r="F12" s="4"/>
      <c r="G12" s="1">
        <v>1000</v>
      </c>
      <c r="H12" s="1">
        <v>240</v>
      </c>
    </row>
    <row r="13" spans="1:12" x14ac:dyDescent="0.25">
      <c r="A13" s="4"/>
      <c r="B13" s="4"/>
      <c r="C13" s="4"/>
      <c r="D13" s="4"/>
      <c r="E13" s="4"/>
      <c r="F13" s="4"/>
    </row>
    <row r="14" spans="1:12" x14ac:dyDescent="0.25">
      <c r="A14" s="4"/>
      <c r="B14" s="4"/>
      <c r="C14" s="4"/>
      <c r="D14" s="4"/>
      <c r="E14" s="4"/>
      <c r="F14" s="4"/>
    </row>
    <row r="15" spans="1:12" x14ac:dyDescent="0.25">
      <c r="A15" s="4"/>
      <c r="B15" s="4"/>
      <c r="C15" s="4"/>
      <c r="D15" s="4"/>
      <c r="E15" s="4"/>
      <c r="F15" s="4"/>
    </row>
    <row r="16" spans="1:12" x14ac:dyDescent="0.25">
      <c r="A16" s="4"/>
      <c r="B16" s="4"/>
      <c r="C16" s="4"/>
      <c r="D16" s="4"/>
      <c r="E16" s="4"/>
      <c r="F16" s="4"/>
    </row>
    <row r="17" spans="1:6" x14ac:dyDescent="0.25">
      <c r="A17" s="4"/>
      <c r="B17" s="4"/>
      <c r="C17" s="4"/>
      <c r="D17" s="4"/>
      <c r="E17" s="4"/>
      <c r="F17" s="4"/>
    </row>
    <row r="18" spans="1:6" x14ac:dyDescent="0.25">
      <c r="A18" s="4"/>
      <c r="B18" s="4"/>
      <c r="C18" s="4"/>
      <c r="D18" s="4"/>
      <c r="E18" s="4"/>
      <c r="F18" s="4"/>
    </row>
    <row r="19" spans="1:6" x14ac:dyDescent="0.25">
      <c r="A19" s="4"/>
      <c r="B19" s="4"/>
      <c r="C19" s="4"/>
      <c r="D19" s="4"/>
      <c r="E19" s="4"/>
      <c r="F19" s="4"/>
    </row>
    <row r="20" spans="1:6" x14ac:dyDescent="0.25">
      <c r="A20" s="4"/>
      <c r="B20" s="4"/>
      <c r="C20" s="4"/>
      <c r="D20" s="4"/>
      <c r="E20" s="4"/>
      <c r="F20" s="4"/>
    </row>
    <row r="21" spans="1:6" x14ac:dyDescent="0.25">
      <c r="A21" s="4"/>
      <c r="B21" s="4"/>
      <c r="C21" s="4"/>
      <c r="D21" s="4"/>
      <c r="E21" s="4"/>
      <c r="F21" s="4"/>
    </row>
  </sheetData>
  <sheetProtection algorithmName="SHA-512" hashValue="d5hpH+srgZIV3sXl7p2HnfhUTVdjMVLK2/mC6OQSbKHiWL3gdJ2hVmruxppaHZS1toLlztpITjrWf2of/71dcg==" saltValue="v8u+tRmgtnrP8P1fy/oZzw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главная</vt:lpstr>
      <vt:lpstr>расчет</vt:lpstr>
      <vt:lpstr>ставки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Buloavin</dc:creator>
  <cp:lastModifiedBy>Buloavin</cp:lastModifiedBy>
  <dcterms:created xsi:type="dcterms:W3CDTF">2021-02-17T08:31:41Z</dcterms:created>
  <dcterms:modified xsi:type="dcterms:W3CDTF">2023-02-17T08:41:10Z</dcterms:modified>
</cp:coreProperties>
</file>